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O:\Compliance\Conflict Minerals\"/>
    </mc:Choice>
  </mc:AlternateContent>
  <xr:revisionPtr revIDLastSave="0" documentId="8_{EC8AB79E-CC7F-4933-9FF4-B01898A4D85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9200" yWindow="0" windowWidth="19200" windowHeight="1560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 i="5" l="1"/>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C8" i="5"/>
  <c r="V8" i="5" s="1"/>
  <c r="B10"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10" i="5"/>
  <c r="V10" i="5" s="1"/>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3" i="5"/>
  <c r="E13" i="5"/>
  <c r="X13" i="5" s="1"/>
  <c r="V14" i="5"/>
  <c r="E14" i="5"/>
  <c r="X14" i="5" s="1"/>
  <c r="V15" i="5"/>
  <c r="E15" i="5"/>
  <c r="V16" i="5"/>
  <c r="E16" i="5"/>
  <c r="X16" i="5" s="1"/>
  <c r="V17" i="5"/>
  <c r="E17" i="5"/>
  <c r="V18" i="5"/>
  <c r="E18" i="5"/>
  <c r="X18" i="5" s="1"/>
  <c r="V19" i="5"/>
  <c r="E19" i="5"/>
  <c r="X19" i="5" s="1"/>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V48" i="5"/>
  <c r="E48" i="5"/>
  <c r="X48" i="5" s="1"/>
  <c r="V49" i="5"/>
  <c r="E49" i="5"/>
  <c r="X49" i="5" s="1"/>
  <c r="V50" i="5"/>
  <c r="E50" i="5"/>
  <c r="V51" i="5"/>
  <c r="E51" i="5"/>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V64" i="5"/>
  <c r="E64" i="5"/>
  <c r="X64" i="5" s="1"/>
  <c r="V65" i="5"/>
  <c r="E65" i="5"/>
  <c r="X65" i="5" s="1"/>
  <c r="V66" i="5"/>
  <c r="E66" i="5"/>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X76" i="5" s="1"/>
  <c r="V77" i="5"/>
  <c r="E77" i="5"/>
  <c r="X77" i="5" s="1"/>
  <c r="V78" i="5"/>
  <c r="E78" i="5"/>
  <c r="X78" i="5" s="1"/>
  <c r="V79" i="5"/>
  <c r="E79" i="5"/>
  <c r="V80" i="5"/>
  <c r="E80" i="5"/>
  <c r="X80" i="5" s="1"/>
  <c r="V81" i="5"/>
  <c r="E81" i="5"/>
  <c r="X81" i="5" s="1"/>
  <c r="V82" i="5"/>
  <c r="E82" i="5"/>
  <c r="V83" i="5"/>
  <c r="E83" i="5"/>
  <c r="X83" i="5" s="1"/>
  <c r="V84" i="5"/>
  <c r="E84" i="5"/>
  <c r="X84" i="5" s="1"/>
  <c r="V85" i="5"/>
  <c r="E85" i="5"/>
  <c r="X85" i="5" s="1"/>
  <c r="V86" i="5"/>
  <c r="E86" i="5"/>
  <c r="X86" i="5" s="1"/>
  <c r="V87" i="5"/>
  <c r="E87" i="5"/>
  <c r="V88" i="5"/>
  <c r="E88" i="5"/>
  <c r="X88" i="5" s="1"/>
  <c r="V89" i="5"/>
  <c r="E89" i="5"/>
  <c r="X89" i="5" s="1"/>
  <c r="V90" i="5"/>
  <c r="E90" i="5"/>
  <c r="V91" i="5"/>
  <c r="E91" i="5"/>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V139" i="5"/>
  <c r="E139" i="5"/>
  <c r="V140" i="5"/>
  <c r="E140" i="5"/>
  <c r="X140" i="5" s="1"/>
  <c r="V141" i="5"/>
  <c r="E141" i="5"/>
  <c r="X141" i="5" s="1"/>
  <c r="V142" i="5"/>
  <c r="E142" i="5"/>
  <c r="X142" i="5" s="1"/>
  <c r="V143" i="5"/>
  <c r="E143" i="5"/>
  <c r="X143" i="5" s="1"/>
  <c r="V144" i="5"/>
  <c r="E144" i="5"/>
  <c r="X144" i="5" s="1"/>
  <c r="V145" i="5"/>
  <c r="E145" i="5"/>
  <c r="X145" i="5" s="1"/>
  <c r="V146" i="5"/>
  <c r="E146" i="5"/>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V175" i="5"/>
  <c r="E175" i="5"/>
  <c r="V176" i="5"/>
  <c r="E176" i="5"/>
  <c r="X176" i="5" s="1"/>
  <c r="V177" i="5"/>
  <c r="E177" i="5"/>
  <c r="X177" i="5" s="1"/>
  <c r="V178" i="5"/>
  <c r="E178" i="5"/>
  <c r="X178" i="5" s="1"/>
  <c r="V179" i="5"/>
  <c r="E179" i="5"/>
  <c r="X179" i="5" s="1"/>
  <c r="V180" i="5"/>
  <c r="E180" i="5"/>
  <c r="X180" i="5" s="1"/>
  <c r="V181" i="5"/>
  <c r="E181" i="5"/>
  <c r="X181" i="5" s="1"/>
  <c r="V182" i="5"/>
  <c r="E182" i="5"/>
  <c r="V183" i="5"/>
  <c r="E183" i="5"/>
  <c r="V184" i="5"/>
  <c r="E184" i="5"/>
  <c r="X184" i="5" s="1"/>
  <c r="V185" i="5"/>
  <c r="E185" i="5"/>
  <c r="X185" i="5" s="1"/>
  <c r="V186" i="5"/>
  <c r="E186" i="5"/>
  <c r="X186" i="5" s="1"/>
  <c r="V187" i="5"/>
  <c r="E187" i="5"/>
  <c r="V188" i="5"/>
  <c r="E188" i="5"/>
  <c r="X188" i="5" s="1"/>
  <c r="V189" i="5"/>
  <c r="E189" i="5"/>
  <c r="X189" i="5" s="1"/>
  <c r="V190" i="5"/>
  <c r="E190" i="5"/>
  <c r="X190" i="5" s="1"/>
  <c r="V191" i="5"/>
  <c r="E191" i="5"/>
  <c r="V192" i="5"/>
  <c r="E192" i="5"/>
  <c r="X192" i="5" s="1"/>
  <c r="V193" i="5"/>
  <c r="E193" i="5"/>
  <c r="X193" i="5" s="1"/>
  <c r="V194" i="5"/>
  <c r="E194" i="5"/>
  <c r="X194" i="5" s="1"/>
  <c r="V195" i="5"/>
  <c r="E195" i="5"/>
  <c r="V196" i="5"/>
  <c r="E196" i="5"/>
  <c r="X196" i="5" s="1"/>
  <c r="V197" i="5"/>
  <c r="E197" i="5"/>
  <c r="X197" i="5" s="1"/>
  <c r="V198" i="5"/>
  <c r="E198" i="5"/>
  <c r="V199" i="5"/>
  <c r="E199" i="5"/>
  <c r="V200" i="5"/>
  <c r="E200" i="5"/>
  <c r="X200" i="5" s="1"/>
  <c r="V201" i="5"/>
  <c r="E201" i="5"/>
  <c r="X201" i="5" s="1"/>
  <c r="V202" i="5"/>
  <c r="E202" i="5"/>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V248" i="5"/>
  <c r="E248" i="5"/>
  <c r="X248" i="5" s="1"/>
  <c r="V249" i="5"/>
  <c r="E249" i="5"/>
  <c r="X249" i="5" s="1"/>
  <c r="V250" i="5"/>
  <c r="E250" i="5"/>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V263" i="5"/>
  <c r="E263" i="5"/>
  <c r="X263" i="5" s="1"/>
  <c r="V264" i="5"/>
  <c r="E264" i="5"/>
  <c r="V265" i="5"/>
  <c r="E265" i="5"/>
  <c r="X265" i="5" s="1"/>
  <c r="V266" i="5"/>
  <c r="E266" i="5"/>
  <c r="X266" i="5" s="1"/>
  <c r="V267" i="5"/>
  <c r="E267" i="5"/>
  <c r="X267" i="5" s="1"/>
  <c r="V268" i="5"/>
  <c r="E268" i="5"/>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V279" i="5"/>
  <c r="E279" i="5"/>
  <c r="V280" i="5"/>
  <c r="E280" i="5"/>
  <c r="X280" i="5" s="1"/>
  <c r="V281" i="5"/>
  <c r="E281" i="5"/>
  <c r="X281" i="5" s="1"/>
  <c r="V282" i="5"/>
  <c r="E282" i="5"/>
  <c r="V283" i="5"/>
  <c r="E283" i="5"/>
  <c r="V284" i="5"/>
  <c r="E284" i="5"/>
  <c r="X284" i="5" s="1"/>
  <c r="V285" i="5"/>
  <c r="E285" i="5"/>
  <c r="X285" i="5" s="1"/>
  <c r="V286" i="5"/>
  <c r="E286" i="5"/>
  <c r="X286" i="5" s="1"/>
  <c r="V287" i="5"/>
  <c r="E287" i="5"/>
  <c r="X287" i="5" s="1"/>
  <c r="V288" i="5"/>
  <c r="E288" i="5"/>
  <c r="X288" i="5" s="1"/>
  <c r="V289" i="5"/>
  <c r="E289" i="5"/>
  <c r="X289" i="5" s="1"/>
  <c r="V290" i="5"/>
  <c r="E290" i="5"/>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V302" i="5"/>
  <c r="E302" i="5"/>
  <c r="X302" i="5" s="1"/>
  <c r="V303" i="5"/>
  <c r="E303" i="5"/>
  <c r="V304" i="5"/>
  <c r="E304" i="5"/>
  <c r="X304" i="5" s="1"/>
  <c r="V305" i="5"/>
  <c r="E305" i="5"/>
  <c r="V306" i="5"/>
  <c r="E306" i="5"/>
  <c r="V307" i="5"/>
  <c r="E307" i="5"/>
  <c r="X307" i="5" s="1"/>
  <c r="V308" i="5"/>
  <c r="E308" i="5"/>
  <c r="X308" i="5" s="1"/>
  <c r="V309" i="5"/>
  <c r="E309" i="5"/>
  <c r="X309" i="5" s="1"/>
  <c r="V310" i="5"/>
  <c r="E310" i="5"/>
  <c r="V311" i="5"/>
  <c r="E311" i="5"/>
  <c r="V312" i="5"/>
  <c r="E312" i="5"/>
  <c r="X312" i="5" s="1"/>
  <c r="V313" i="5"/>
  <c r="E313" i="5"/>
  <c r="X313" i="5" s="1"/>
  <c r="V314" i="5"/>
  <c r="E314" i="5"/>
  <c r="V315" i="5"/>
  <c r="E315" i="5"/>
  <c r="V316" i="5"/>
  <c r="E316" i="5"/>
  <c r="X316" i="5" s="1"/>
  <c r="V317" i="5"/>
  <c r="E317" i="5"/>
  <c r="X317" i="5" s="1"/>
  <c r="V318" i="5"/>
  <c r="E318" i="5"/>
  <c r="V319" i="5"/>
  <c r="E319" i="5"/>
  <c r="X319" i="5" s="1"/>
  <c r="V320" i="5"/>
  <c r="E320" i="5"/>
  <c r="X320" i="5" s="1"/>
  <c r="V321" i="5"/>
  <c r="E321" i="5"/>
  <c r="X321" i="5" s="1"/>
  <c r="V322" i="5"/>
  <c r="E322" i="5"/>
  <c r="X322" i="5" s="1"/>
  <c r="V323" i="5"/>
  <c r="E323" i="5"/>
  <c r="X323" i="5" s="1"/>
  <c r="V324" i="5"/>
  <c r="E324" i="5"/>
  <c r="V325" i="5"/>
  <c r="E325" i="5"/>
  <c r="X325" i="5" s="1"/>
  <c r="V326" i="5"/>
  <c r="E326" i="5"/>
  <c r="X326" i="5" s="1"/>
  <c r="V327" i="5"/>
  <c r="E327" i="5"/>
  <c r="V328" i="5"/>
  <c r="E328" i="5"/>
  <c r="X328" i="5" s="1"/>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V357" i="5"/>
  <c r="E357" i="5"/>
  <c r="X357" i="5" s="1"/>
  <c r="V358" i="5"/>
  <c r="E358" i="5"/>
  <c r="X358" i="5" s="1"/>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X371" i="5" s="1"/>
  <c r="V372" i="5"/>
  <c r="E372" i="5"/>
  <c r="X372" i="5" s="1"/>
  <c r="V373" i="5"/>
  <c r="E373" i="5"/>
  <c r="X373" i="5" s="1"/>
  <c r="V374" i="5"/>
  <c r="E374" i="5"/>
  <c r="V375" i="5"/>
  <c r="E375" i="5"/>
  <c r="V376" i="5"/>
  <c r="E376" i="5"/>
  <c r="X376" i="5" s="1"/>
  <c r="V377" i="5"/>
  <c r="E377" i="5"/>
  <c r="X377" i="5" s="1"/>
  <c r="V378" i="5"/>
  <c r="E378" i="5"/>
  <c r="X378" i="5" s="1"/>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V388" i="5"/>
  <c r="E388" i="5"/>
  <c r="X388" i="5" s="1"/>
  <c r="V389" i="5"/>
  <c r="E389" i="5"/>
  <c r="X389" i="5" s="1"/>
  <c r="V390" i="5"/>
  <c r="E390" i="5"/>
  <c r="X390" i="5" s="1"/>
  <c r="V391" i="5"/>
  <c r="E391" i="5"/>
  <c r="X391" i="5" s="1"/>
  <c r="V392" i="5"/>
  <c r="E392" i="5"/>
  <c r="X392" i="5" s="1"/>
  <c r="V393" i="5"/>
  <c r="E393" i="5"/>
  <c r="X393" i="5" s="1"/>
  <c r="V394" i="5"/>
  <c r="E394" i="5"/>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X533" i="5" s="1"/>
  <c r="V534" i="5"/>
  <c r="E534" i="5"/>
  <c r="V535" i="5"/>
  <c r="E535" i="5"/>
  <c r="V536" i="5"/>
  <c r="E536" i="5"/>
  <c r="X536" i="5" s="1"/>
  <c r="V537" i="5"/>
  <c r="E537" i="5"/>
  <c r="X537" i="5" s="1"/>
  <c r="V538" i="5"/>
  <c r="E538" i="5"/>
  <c r="X538" i="5" s="1"/>
  <c r="V539" i="5"/>
  <c r="E539" i="5"/>
  <c r="X539" i="5" s="1"/>
  <c r="V540" i="5"/>
  <c r="E540" i="5"/>
  <c r="X540" i="5" s="1"/>
  <c r="V541" i="5"/>
  <c r="E541" i="5"/>
  <c r="V542" i="5"/>
  <c r="E542" i="5"/>
  <c r="V543" i="5"/>
  <c r="E543" i="5"/>
  <c r="X543" i="5" s="1"/>
  <c r="V544" i="5"/>
  <c r="E544" i="5"/>
  <c r="X544" i="5" s="1"/>
  <c r="V545" i="5"/>
  <c r="E545" i="5"/>
  <c r="X545" i="5" s="1"/>
  <c r="V546" i="5"/>
  <c r="E546" i="5"/>
  <c r="V547" i="5"/>
  <c r="E547" i="5"/>
  <c r="X547" i="5" s="1"/>
  <c r="V548" i="5"/>
  <c r="E548" i="5"/>
  <c r="X548" i="5" s="1"/>
  <c r="V549" i="5"/>
  <c r="E549" i="5"/>
  <c r="V550" i="5"/>
  <c r="E550" i="5"/>
  <c r="V551" i="5"/>
  <c r="E551" i="5"/>
  <c r="X551" i="5" s="1"/>
  <c r="V552" i="5"/>
  <c r="E552" i="5"/>
  <c r="X552" i="5" s="1"/>
  <c r="V553" i="5"/>
  <c r="E553" i="5"/>
  <c r="X553" i="5" s="1"/>
  <c r="V554" i="5"/>
  <c r="E554" i="5"/>
  <c r="V555" i="5"/>
  <c r="E555" i="5"/>
  <c r="X555" i="5" s="1"/>
  <c r="V556" i="5"/>
  <c r="E556" i="5"/>
  <c r="X556" i="5" s="1"/>
  <c r="V557" i="5"/>
  <c r="E557" i="5"/>
  <c r="X557" i="5" s="1"/>
  <c r="V558" i="5"/>
  <c r="E558" i="5"/>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X601" i="5" s="1"/>
  <c r="V602" i="5"/>
  <c r="E602" i="5"/>
  <c r="V603" i="5"/>
  <c r="E603" i="5"/>
  <c r="V604" i="5"/>
  <c r="E604" i="5"/>
  <c r="X604" i="5" s="1"/>
  <c r="V605" i="5"/>
  <c r="E605" i="5"/>
  <c r="X605" i="5" s="1"/>
  <c r="V606" i="5"/>
  <c r="E606" i="5"/>
  <c r="X606" i="5" s="1"/>
  <c r="V607" i="5"/>
  <c r="E607" i="5"/>
  <c r="V608" i="5"/>
  <c r="E608" i="5"/>
  <c r="X608" i="5" s="1"/>
  <c r="V609" i="5"/>
  <c r="E609" i="5"/>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V635" i="5"/>
  <c r="E635" i="5"/>
  <c r="X635" i="5" s="1"/>
  <c r="V636" i="5"/>
  <c r="E636" i="5"/>
  <c r="X636" i="5" s="1"/>
  <c r="V637" i="5"/>
  <c r="E637" i="5"/>
  <c r="X637" i="5" s="1"/>
  <c r="V638" i="5"/>
  <c r="E638" i="5"/>
  <c r="X638" i="5" s="1"/>
  <c r="V639" i="5"/>
  <c r="E639" i="5"/>
  <c r="V640" i="5"/>
  <c r="E640" i="5"/>
  <c r="X640" i="5" s="1"/>
  <c r="V641" i="5"/>
  <c r="E641" i="5"/>
  <c r="X641" i="5" s="1"/>
  <c r="V642" i="5"/>
  <c r="E642" i="5"/>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X664" i="5" s="1"/>
  <c r="V665" i="5"/>
  <c r="E665" i="5"/>
  <c r="X665" i="5" s="1"/>
  <c r="V666" i="5"/>
  <c r="E666" i="5"/>
  <c r="X666" i="5" s="1"/>
  <c r="V667" i="5"/>
  <c r="E667" i="5"/>
  <c r="X667" i="5" s="1"/>
  <c r="V668" i="5"/>
  <c r="E668" i="5"/>
  <c r="X668" i="5" s="1"/>
  <c r="V669" i="5"/>
  <c r="E669" i="5"/>
  <c r="X669" i="5" s="1"/>
  <c r="V670" i="5"/>
  <c r="E670" i="5"/>
  <c r="V671" i="5"/>
  <c r="E671" i="5"/>
  <c r="V672" i="5"/>
  <c r="E672" i="5"/>
  <c r="X672" i="5" s="1"/>
  <c r="V673" i="5"/>
  <c r="E673" i="5"/>
  <c r="X673" i="5" s="1"/>
  <c r="V674" i="5"/>
  <c r="E674" i="5"/>
  <c r="X674" i="5" s="1"/>
  <c r="V675" i="5"/>
  <c r="E675" i="5"/>
  <c r="V676" i="5"/>
  <c r="E676" i="5"/>
  <c r="X676" i="5" s="1"/>
  <c r="V677" i="5"/>
  <c r="E677" i="5"/>
  <c r="X677" i="5" s="1"/>
  <c r="V678" i="5"/>
  <c r="E678" i="5"/>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X765" i="5" s="1"/>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V815" i="5"/>
  <c r="E815" i="5"/>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V1192" i="5"/>
  <c r="E1192" i="5"/>
  <c r="X1192" i="5" s="1"/>
  <c r="V1193" i="5"/>
  <c r="E1193" i="5"/>
  <c r="X1193" i="5" s="1"/>
  <c r="V1194" i="5"/>
  <c r="E1194" i="5"/>
  <c r="V1195" i="5"/>
  <c r="E1195" i="5"/>
  <c r="X1195" i="5" s="1"/>
  <c r="V1196" i="5"/>
  <c r="E1196" i="5"/>
  <c r="X1196" i="5" s="1"/>
  <c r="V1197" i="5"/>
  <c r="E1197" i="5"/>
  <c r="X1197" i="5" s="1"/>
  <c r="V1198" i="5"/>
  <c r="E1198" i="5"/>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V1299" i="5"/>
  <c r="E1299" i="5"/>
  <c r="X1299" i="5" s="1"/>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V1356" i="5"/>
  <c r="E1356" i="5"/>
  <c r="X1356" i="5" s="1"/>
  <c r="V1357" i="5"/>
  <c r="E1357" i="5"/>
  <c r="X1357" i="5" s="1"/>
  <c r="V1358" i="5"/>
  <c r="E1358" i="5"/>
  <c r="V1359" i="5"/>
  <c r="E1359" i="5"/>
  <c r="V1360" i="5"/>
  <c r="E1360" i="5"/>
  <c r="X1360" i="5" s="1"/>
  <c r="V1361" i="5"/>
  <c r="E1361" i="5"/>
  <c r="X1361" i="5" s="1"/>
  <c r="V1362" i="5"/>
  <c r="E1362" i="5"/>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V1495" i="5"/>
  <c r="E1495" i="5"/>
  <c r="X1495" i="5" s="1"/>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V1587" i="5"/>
  <c r="E1587" i="5"/>
  <c r="V1588" i="5"/>
  <c r="E1588" i="5"/>
  <c r="X1588" i="5" s="1"/>
  <c r="V1589" i="5"/>
  <c r="E1589" i="5"/>
  <c r="X1589" i="5" s="1"/>
  <c r="V1590" i="5"/>
  <c r="E1590" i="5"/>
  <c r="X1590" i="5" s="1"/>
  <c r="V1591" i="5"/>
  <c r="E1591" i="5"/>
  <c r="V1592" i="5"/>
  <c r="E1592" i="5"/>
  <c r="X1592" i="5" s="1"/>
  <c r="V1593" i="5"/>
  <c r="E1593" i="5"/>
  <c r="X1593" i="5" s="1"/>
  <c r="V1594" i="5"/>
  <c r="E1594" i="5"/>
  <c r="V1595" i="5"/>
  <c r="E1595" i="5"/>
  <c r="X1595" i="5" s="1"/>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X1610" i="5" s="1"/>
  <c r="V1611" i="5"/>
  <c r="E1611" i="5"/>
  <c r="V1612" i="5"/>
  <c r="E1612" i="5"/>
  <c r="X1612" i="5" s="1"/>
  <c r="V1613" i="5"/>
  <c r="E1613" i="5"/>
  <c r="X1613" i="5" s="1"/>
  <c r="V1614" i="5"/>
  <c r="E1614" i="5"/>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V1651" i="5"/>
  <c r="E1651" i="5"/>
  <c r="V1652" i="5"/>
  <c r="E1652" i="5"/>
  <c r="X1652" i="5" s="1"/>
  <c r="V1653" i="5"/>
  <c r="E1653" i="5"/>
  <c r="X1653" i="5" s="1"/>
  <c r="V1654" i="5"/>
  <c r="E1654" i="5"/>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V1675" i="5"/>
  <c r="E1675" i="5"/>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V1700" i="5"/>
  <c r="E1700" i="5"/>
  <c r="X1700" i="5" s="1"/>
  <c r="V1701" i="5"/>
  <c r="E1701" i="5"/>
  <c r="X1701" i="5" s="1"/>
  <c r="V1702" i="5"/>
  <c r="E1702" i="5"/>
  <c r="X1702" i="5" s="1"/>
  <c r="V1703" i="5"/>
  <c r="E1703" i="5"/>
  <c r="V1704" i="5"/>
  <c r="E1704" i="5"/>
  <c r="X1704" i="5" s="1"/>
  <c r="V1705" i="5"/>
  <c r="E1705" i="5"/>
  <c r="X1705" i="5" s="1"/>
  <c r="V1706" i="5"/>
  <c r="E1706" i="5"/>
  <c r="V1707" i="5"/>
  <c r="E1707" i="5"/>
  <c r="V1708" i="5"/>
  <c r="E1708" i="5"/>
  <c r="X1708" i="5" s="1"/>
  <c r="V1709" i="5"/>
  <c r="E1709" i="5"/>
  <c r="X1709" i="5" s="1"/>
  <c r="V1710" i="5"/>
  <c r="E1710" i="5"/>
  <c r="X1710" i="5" s="1"/>
  <c r="V1711" i="5"/>
  <c r="E1711" i="5"/>
  <c r="V1712" i="5"/>
  <c r="E1712" i="5"/>
  <c r="X1712" i="5" s="1"/>
  <c r="V1713" i="5"/>
  <c r="E1713" i="5"/>
  <c r="X1713" i="5" s="1"/>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V1727" i="5"/>
  <c r="E1727" i="5"/>
  <c r="V1728" i="5"/>
  <c r="E1728" i="5"/>
  <c r="X1728" i="5" s="1"/>
  <c r="V1729" i="5"/>
  <c r="E1729" i="5"/>
  <c r="X1729" i="5" s="1"/>
  <c r="V1730" i="5"/>
  <c r="E1730" i="5"/>
  <c r="X1730" i="5" s="1"/>
  <c r="V1731" i="5"/>
  <c r="E1731" i="5"/>
  <c r="V1732" i="5"/>
  <c r="E1732" i="5"/>
  <c r="X1732" i="5" s="1"/>
  <c r="V1733" i="5"/>
  <c r="E1733" i="5"/>
  <c r="V1734" i="5"/>
  <c r="E1734" i="5"/>
  <c r="V1735" i="5"/>
  <c r="E1735" i="5"/>
  <c r="X1735" i="5" s="1"/>
  <c r="V1736" i="5"/>
  <c r="E1736" i="5"/>
  <c r="X1736" i="5" s="1"/>
  <c r="V1737" i="5"/>
  <c r="E1737" i="5"/>
  <c r="X1737" i="5" s="1"/>
  <c r="V1738" i="5"/>
  <c r="E1738" i="5"/>
  <c r="V1739" i="5"/>
  <c r="E1739" i="5"/>
  <c r="X1739" i="5" s="1"/>
  <c r="V1740" i="5"/>
  <c r="E1740" i="5"/>
  <c r="X1740" i="5" s="1"/>
  <c r="V1741" i="5"/>
  <c r="E1741" i="5"/>
  <c r="X1741" i="5" s="1"/>
  <c r="V1742" i="5"/>
  <c r="E1742" i="5"/>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V1759" i="5"/>
  <c r="E1759" i="5"/>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X1837" i="5" s="1"/>
  <c r="V1838" i="5"/>
  <c r="E1838" i="5"/>
  <c r="V1839" i="5"/>
  <c r="E1839" i="5"/>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V1855" i="5"/>
  <c r="E1855" i="5"/>
  <c r="V1856" i="5"/>
  <c r="E1856" i="5"/>
  <c r="X1856" i="5" s="1"/>
  <c r="V1857" i="5"/>
  <c r="E1857" i="5"/>
  <c r="X1857" i="5" s="1"/>
  <c r="V1858" i="5"/>
  <c r="E1858" i="5"/>
  <c r="X1858" i="5" s="1"/>
  <c r="V1859" i="5"/>
  <c r="E1859" i="5"/>
  <c r="V1860" i="5"/>
  <c r="E1860" i="5"/>
  <c r="X1860" i="5" s="1"/>
  <c r="V1861" i="5"/>
  <c r="E1861" i="5"/>
  <c r="X1861" i="5" s="1"/>
  <c r="V1862" i="5"/>
  <c r="E1862" i="5"/>
  <c r="V1863" i="5"/>
  <c r="E1863" i="5"/>
  <c r="X1863" i="5" s="1"/>
  <c r="V1864" i="5"/>
  <c r="E1864" i="5"/>
  <c r="X1864" i="5" s="1"/>
  <c r="V1865" i="5"/>
  <c r="E1865" i="5"/>
  <c r="X1865" i="5" s="1"/>
  <c r="V1866" i="5"/>
  <c r="E1866" i="5"/>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V1959" i="5"/>
  <c r="E1959" i="5"/>
  <c r="X1959" i="5" s="1"/>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X2044" i="5" s="1"/>
  <c r="V2045" i="5"/>
  <c r="E2045" i="5"/>
  <c r="X2045" i="5" s="1"/>
  <c r="V2046" i="5"/>
  <c r="E2046" i="5"/>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V2087" i="5"/>
  <c r="E2087" i="5"/>
  <c r="X2087" i="5" s="1"/>
  <c r="V2088" i="5"/>
  <c r="E2088" i="5"/>
  <c r="X2088" i="5" s="1"/>
  <c r="V2089" i="5"/>
  <c r="E2089" i="5"/>
  <c r="X2089" i="5" s="1"/>
  <c r="V2090" i="5"/>
  <c r="E2090" i="5"/>
  <c r="V2091" i="5"/>
  <c r="E2091" i="5"/>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V2235" i="5"/>
  <c r="E2235" i="5"/>
  <c r="V2236" i="5"/>
  <c r="E2236" i="5"/>
  <c r="X2236" i="5" s="1"/>
  <c r="V2237" i="5"/>
  <c r="E2237" i="5"/>
  <c r="X2237" i="5" s="1"/>
  <c r="V2238" i="5"/>
  <c r="E2238" i="5"/>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V2403" i="5"/>
  <c r="E2403" i="5"/>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V2415" i="5"/>
  <c r="E2415" i="5"/>
  <c r="X2415" i="5" s="1"/>
  <c r="V2416" i="5"/>
  <c r="E2416" i="5"/>
  <c r="X2416" i="5" s="1"/>
  <c r="V2417" i="5"/>
  <c r="E2417" i="5"/>
  <c r="X2417" i="5" s="1"/>
  <c r="V2418" i="5"/>
  <c r="E2418" i="5"/>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V2427" i="5"/>
  <c r="E2427" i="5"/>
  <c r="V2428" i="5"/>
  <c r="E2428" i="5"/>
  <c r="X2428" i="5" s="1"/>
  <c r="V2429" i="5"/>
  <c r="E2429" i="5"/>
  <c r="X2429" i="5" s="1"/>
  <c r="V2430" i="5"/>
  <c r="E2430" i="5"/>
  <c r="X2430" i="5" s="1"/>
  <c r="V2431" i="5"/>
  <c r="E2431" i="5"/>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c r="B56" i="6"/>
  <c r="G56" i="6" s="1"/>
  <c r="B55" i="6"/>
  <c r="G55" i="6" s="1"/>
  <c r="B54" i="6"/>
  <c r="G54" i="6" s="1"/>
  <c r="B17" i="6"/>
  <c r="B16" i="6"/>
  <c r="B15" i="6"/>
  <c r="B14" i="6"/>
  <c r="G14" i="6"/>
  <c r="H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P39" i="4"/>
  <c r="B39" i="4" s="1"/>
  <c r="B51" i="4" s="1"/>
  <c r="A3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X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K68" i="6" s="1"/>
  <c r="AB2443" i="5"/>
  <c r="S2443" i="5"/>
  <c r="S2450" i="5"/>
  <c r="S2452" i="5"/>
  <c r="J2461" i="5"/>
  <c r="J2469" i="5"/>
  <c r="S2495" i="5"/>
  <c r="S2499" i="5"/>
  <c r="S2503" i="5"/>
  <c r="G15" i="6"/>
  <c r="H15" i="6"/>
  <c r="B20" i="6"/>
  <c r="B40" i="6" s="1"/>
  <c r="G40" i="6" s="1"/>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34" i="6" s="1"/>
  <c r="G34" i="6" s="1"/>
  <c r="A38" i="2"/>
  <c r="J4" i="5"/>
  <c r="B41" i="4"/>
  <c r="B65" i="4" s="1"/>
  <c r="A47"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C15" i="6" s="1"/>
  <c r="I16" i="6"/>
  <c r="I17" i="6"/>
  <c r="C17" i="6" s="1"/>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47" i="5"/>
  <c r="S598" i="5"/>
  <c r="X550" i="5"/>
  <c r="X542" i="5"/>
  <c r="X37" i="5"/>
  <c r="X310" i="5"/>
  <c r="X146" i="5"/>
  <c r="X514" i="5"/>
  <c r="X558" i="5"/>
  <c r="X535" i="5"/>
  <c r="X530" i="5"/>
  <c r="X387" i="5"/>
  <c r="X546" i="5"/>
  <c r="X559" i="5"/>
  <c r="S532" i="5"/>
  <c r="X356" i="5"/>
  <c r="S356" i="5"/>
  <c r="X318" i="5"/>
  <c r="X70" i="5"/>
  <c r="X301" i="5"/>
  <c r="X198" i="5"/>
  <c r="X174" i="5"/>
  <c r="S343" i="5"/>
  <c r="X158" i="5"/>
  <c r="X331" i="5"/>
  <c r="X82" i="5"/>
  <c r="X451" i="5"/>
  <c r="X335" i="5"/>
  <c r="X282" i="5"/>
  <c r="X206" i="5"/>
  <c r="X138" i="5"/>
  <c r="X278" i="5"/>
  <c r="X182" i="5"/>
  <c r="X202" i="5"/>
  <c r="X315" i="5"/>
  <c r="S315" i="5"/>
  <c r="X22" i="5"/>
  <c r="X327" i="5"/>
  <c r="X311" i="5"/>
  <c r="X50" i="5"/>
  <c r="X66" i="5"/>
  <c r="S357" i="5"/>
  <c r="X90" i="5"/>
  <c r="S383" i="5"/>
  <c r="X250"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52" i="6"/>
  <c r="G52" i="6"/>
  <c r="B37" i="6"/>
  <c r="G37" i="6"/>
  <c r="B42" i="6"/>
  <c r="G42" i="6"/>
  <c r="B50" i="6"/>
  <c r="G50" i="6"/>
  <c r="B25" i="6"/>
  <c r="G25" i="6" s="1"/>
  <c r="B35" i="6"/>
  <c r="G35" i="6"/>
  <c r="B39" i="6"/>
  <c r="G39" i="6" s="1"/>
  <c r="G32" i="6"/>
  <c r="B49" i="6"/>
  <c r="G49" i="6"/>
  <c r="G19" i="6"/>
  <c r="H19" i="6"/>
  <c r="D19" i="6" s="1"/>
  <c r="F2426" i="5"/>
  <c r="X2426" i="5"/>
  <c r="R2426" i="5"/>
  <c r="J2426" i="5"/>
  <c r="I2426" i="5"/>
  <c r="H2426" i="5"/>
  <c r="C5" i="6"/>
  <c r="F2446" i="5"/>
  <c r="H2446" i="5"/>
  <c r="X2446" i="5"/>
  <c r="J2446" i="5"/>
  <c r="I2446" i="5"/>
  <c r="R2446" i="5"/>
  <c r="G22" i="6"/>
  <c r="B47" i="6"/>
  <c r="G47" i="6"/>
  <c r="H47" i="6" s="1"/>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X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66" i="6"/>
  <c r="F30" i="6"/>
  <c r="F35"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c r="D42" i="6"/>
  <c r="H27" i="6"/>
  <c r="F68" i="6"/>
  <c r="F32" i="6"/>
  <c r="F52" i="6"/>
  <c r="H52" i="6"/>
  <c r="D52" i="6" s="1"/>
  <c r="F47" i="6"/>
  <c r="F37" i="6"/>
  <c r="H37" i="6"/>
  <c r="D37" i="6" s="1"/>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R1326" i="5"/>
  <c r="J1326" i="5"/>
  <c r="I1326" i="5"/>
  <c r="H1326" i="5"/>
  <c r="F1318" i="5"/>
  <c r="X1318" i="5"/>
  <c r="R1318" i="5"/>
  <c r="J1318" i="5"/>
  <c r="I1318" i="5"/>
  <c r="H1318" i="5"/>
  <c r="F1310" i="5"/>
  <c r="R1310" i="5"/>
  <c r="J1310" i="5"/>
  <c r="I1310" i="5"/>
  <c r="H1310" i="5"/>
  <c r="F1302" i="5"/>
  <c r="X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S599" i="5"/>
  <c r="X462" i="5"/>
  <c r="X346" i="5"/>
  <c r="X611" i="5"/>
  <c r="S611" i="5"/>
  <c r="S601" i="5"/>
  <c r="X521" i="5"/>
  <c r="X467" i="5"/>
  <c r="X407" i="5"/>
  <c r="X375" i="5"/>
  <c r="X264" i="5"/>
  <c r="X362" i="5"/>
  <c r="X567" i="5"/>
  <c r="X151" i="5"/>
  <c r="X91" i="5"/>
  <c r="X496" i="5"/>
  <c r="X103" i="5"/>
  <c r="X578" i="5"/>
  <c r="X370" i="5"/>
  <c r="X359" i="5"/>
  <c r="X366" i="5"/>
  <c r="X517" i="5"/>
  <c r="X591" i="5"/>
  <c r="X595" i="5"/>
  <c r="X411" i="5"/>
  <c r="S600" i="5"/>
  <c r="X447" i="5"/>
  <c r="X423" i="5"/>
  <c r="X191" i="5"/>
  <c r="X243" i="5"/>
  <c r="X481" i="5"/>
  <c r="X446" i="5"/>
  <c r="X382" i="5"/>
  <c r="S382" i="5"/>
  <c r="X367" i="5"/>
  <c r="X475" i="5"/>
  <c r="X268" i="5"/>
  <c r="X305" i="5"/>
  <c r="X334" i="5"/>
  <c r="X207" i="5"/>
  <c r="X306" i="5"/>
  <c r="X395" i="5"/>
  <c r="X115" i="5"/>
  <c r="S533" i="5"/>
  <c r="X438" i="5"/>
  <c r="X609" i="5"/>
  <c r="X386" i="5"/>
  <c r="X575" i="5"/>
  <c r="X534" i="5"/>
  <c r="X355" i="5"/>
  <c r="S355" i="5"/>
  <c r="X541" i="5"/>
  <c r="X330" i="5"/>
  <c r="X602" i="5"/>
  <c r="S602" i="5"/>
  <c r="X262" i="5"/>
  <c r="X430" i="5"/>
  <c r="X450" i="5"/>
  <c r="X497" i="5"/>
  <c r="X549" i="5"/>
  <c r="X603" i="5"/>
  <c r="S603" i="5"/>
  <c r="X374" i="5"/>
  <c r="X394" i="5"/>
  <c r="S605" i="5"/>
  <c r="X279" i="5"/>
  <c r="X163" i="5"/>
  <c r="X443" i="5"/>
  <c r="X422" i="5"/>
  <c r="X571" i="5"/>
  <c r="X554" i="5"/>
  <c r="X607" i="5"/>
  <c r="S607" i="5"/>
  <c r="X426" i="5"/>
  <c r="X579" i="5"/>
  <c r="X501" i="5"/>
  <c r="X324" i="5"/>
  <c r="X303" i="5"/>
  <c r="X211" i="5"/>
  <c r="X435" i="5"/>
  <c r="X43" i="5"/>
  <c r="X215" i="5"/>
  <c r="X87" i="5"/>
  <c r="X314" i="5"/>
  <c r="S314" i="5"/>
  <c r="X463" i="5"/>
  <c r="X414" i="5"/>
  <c r="X583" i="5"/>
  <c r="X419" i="5"/>
  <c r="X415" i="5"/>
  <c r="X239" i="5"/>
  <c r="X71" i="5"/>
  <c r="AB10" i="5"/>
  <c r="AB14" i="5"/>
  <c r="AB17" i="5"/>
  <c r="AB16" i="5"/>
  <c r="AB13" i="5"/>
  <c r="AB15" i="5"/>
  <c r="H32" i="6"/>
  <c r="D27"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R16" i="5"/>
  <c r="I16" i="5"/>
  <c r="H16" i="5"/>
  <c r="J16" i="5"/>
  <c r="F16" i="5"/>
  <c r="H13" i="5"/>
  <c r="R13" i="5"/>
  <c r="J13" i="5"/>
  <c r="I13" i="5"/>
  <c r="F13" i="5"/>
  <c r="H17" i="5"/>
  <c r="I17" i="5"/>
  <c r="J17" i="5"/>
  <c r="R17" i="5"/>
  <c r="F17" i="5"/>
  <c r="H15" i="5"/>
  <c r="J15" i="5"/>
  <c r="I15" i="5"/>
  <c r="F15" i="5"/>
  <c r="R15" i="5"/>
  <c r="I14" i="5"/>
  <c r="R14" i="5"/>
  <c r="J14" i="5"/>
  <c r="H14" i="5"/>
  <c r="F14" i="5"/>
  <c r="X17" i="5"/>
  <c r="X15" i="5"/>
  <c r="S17" i="5"/>
  <c r="S16" i="5"/>
  <c r="S15" i="5"/>
  <c r="S13" i="5"/>
  <c r="S14" i="5"/>
  <c r="G64" i="6" a="1"/>
  <c r="E10" i="5" l="1"/>
  <c r="X10" i="5" s="1"/>
  <c r="F10" i="5"/>
  <c r="G10" i="5"/>
  <c r="H10" i="5"/>
  <c r="I10" i="5"/>
  <c r="R10" i="5"/>
  <c r="J10" i="5"/>
  <c r="R8" i="5"/>
  <c r="J8" i="5"/>
  <c r="F8" i="5"/>
  <c r="E8" i="5"/>
  <c r="H8" i="5"/>
  <c r="I8" i="5"/>
  <c r="AB8" i="5"/>
  <c r="G8" i="5"/>
  <c r="B12" i="5"/>
  <c r="B6" i="5"/>
  <c r="B11" i="5"/>
  <c r="C7" i="5"/>
  <c r="B9" i="5"/>
  <c r="B5" i="5"/>
  <c r="C12" i="5"/>
  <c r="C6" i="5"/>
  <c r="C11" i="5"/>
  <c r="C5" i="5"/>
  <c r="C9" i="5"/>
  <c r="C42" i="6"/>
  <c r="H35" i="6"/>
  <c r="D35" i="6" s="1"/>
  <c r="D37" i="4"/>
  <c r="H30" i="6"/>
  <c r="D30" i="6" s="1"/>
  <c r="G49" i="4"/>
  <c r="A16" i="6"/>
  <c r="B45" i="6"/>
  <c r="G45" i="6" s="1"/>
  <c r="H45" i="6" s="1"/>
  <c r="D45" i="6" s="1"/>
  <c r="K66" i="6"/>
  <c r="C20" i="6"/>
  <c r="D20" i="6"/>
  <c r="D47" i="6"/>
  <c r="C47" i="6"/>
  <c r="B64" i="4"/>
  <c r="A46" i="6" s="1"/>
  <c r="A26" i="6"/>
  <c r="B70" i="4"/>
  <c r="A51" i="6" s="1"/>
  <c r="B52" i="4"/>
  <c r="A36" i="6" s="1"/>
  <c r="B58" i="4"/>
  <c r="A41" i="6" s="1"/>
  <c r="D14" i="6"/>
  <c r="C14" i="6"/>
  <c r="K65" i="6"/>
  <c r="B83" i="4"/>
  <c r="A59" i="6" s="1"/>
  <c r="B61" i="4"/>
  <c r="A43" i="6" s="1"/>
  <c r="B49" i="4"/>
  <c r="A33" i="6" s="1"/>
  <c r="B79" i="4"/>
  <c r="A57" i="6" s="1"/>
  <c r="B85" i="4"/>
  <c r="A60" i="6" s="1"/>
  <c r="B31" i="4"/>
  <c r="A18" i="6" s="1"/>
  <c r="B87" i="4"/>
  <c r="A62" i="6" s="1"/>
  <c r="B75" i="4"/>
  <c r="A54" i="6" s="1"/>
  <c r="B81" i="4"/>
  <c r="A58" i="6" s="1"/>
  <c r="B43" i="4"/>
  <c r="A28" i="6" s="1"/>
  <c r="B77" i="4"/>
  <c r="A55" i="6" s="1"/>
  <c r="B55" i="4"/>
  <c r="A38" i="6" s="1"/>
  <c r="B67" i="4"/>
  <c r="A48" i="6" s="1"/>
  <c r="B89" i="4"/>
  <c r="A63" i="6" s="1"/>
  <c r="B37" i="4"/>
  <c r="A23" i="6" s="1"/>
  <c r="B63" i="4"/>
  <c r="A45" i="6" s="1"/>
  <c r="D17" i="6"/>
  <c r="C52" i="6"/>
  <c r="C37" i="6"/>
  <c r="C19" i="6"/>
  <c r="F50" i="6"/>
  <c r="H50" i="6" s="1"/>
  <c r="D50" i="6" s="1"/>
  <c r="B69" i="4"/>
  <c r="A50" i="6" s="1"/>
  <c r="B24" i="6"/>
  <c r="G24" i="6" s="1"/>
  <c r="G16" i="6"/>
  <c r="H16" i="6" s="1"/>
  <c r="B44" i="6"/>
  <c r="G44" i="6" s="1"/>
  <c r="C27" i="6"/>
  <c r="F40" i="6"/>
  <c r="H40" i="6" s="1"/>
  <c r="D40" i="6" s="1"/>
  <c r="B57" i="4"/>
  <c r="A40" i="6" s="1"/>
  <c r="B29" i="6"/>
  <c r="G29" i="6" s="1"/>
  <c r="C35" i="6"/>
  <c r="C30" i="6"/>
  <c r="A25" i="6"/>
  <c r="F24" i="6"/>
  <c r="C32" i="6"/>
  <c r="C16" i="6"/>
  <c r="B21" i="6"/>
  <c r="B46" i="6" s="1"/>
  <c r="G46" i="6" s="1"/>
  <c r="H25" i="6"/>
  <c r="D25" i="6" s="1"/>
  <c r="D61" i="4"/>
  <c r="C22" i="6"/>
  <c r="A17" i="6"/>
  <c r="C12" i="6"/>
  <c r="C11" i="6"/>
  <c r="C10" i="6"/>
  <c r="C9" i="6"/>
  <c r="B59" i="4"/>
  <c r="A42" i="6" s="1"/>
  <c r="C8" i="6"/>
  <c r="B71" i="4"/>
  <c r="A52" i="6" s="1"/>
  <c r="B53" i="4"/>
  <c r="A37" i="6" s="1"/>
  <c r="D55" i="4"/>
  <c r="D43" i="4"/>
  <c r="B33" i="4"/>
  <c r="A20" i="6" s="1"/>
  <c r="G55" i="4"/>
  <c r="G74" i="4"/>
  <c r="C7" i="6"/>
  <c r="A27" i="6"/>
  <c r="G61" i="4"/>
  <c r="C6" i="6"/>
  <c r="D49" i="4"/>
  <c r="C4" i="6"/>
  <c r="G67" i="4"/>
  <c r="A14" i="6"/>
  <c r="A24" i="6"/>
  <c r="G64" i="6"/>
  <c r="B68" i="4"/>
  <c r="A49" i="6" s="1"/>
  <c r="D31" i="4"/>
  <c r="D67" i="4"/>
  <c r="B50" i="4"/>
  <c r="A34" i="6" s="1"/>
  <c r="G43" i="4"/>
  <c r="G37" i="4"/>
  <c r="B62" i="4"/>
  <c r="A44" i="6" s="1"/>
  <c r="V6" i="5" l="1"/>
  <c r="G6" i="5" s="1"/>
  <c r="V7" i="5"/>
  <c r="V5" i="5"/>
  <c r="AB6" i="5"/>
  <c r="V11" i="5"/>
  <c r="G11" i="5" s="1"/>
  <c r="AB12" i="5"/>
  <c r="X8" i="5"/>
  <c r="F69" i="6"/>
  <c r="C69" i="6" s="1"/>
  <c r="V12" i="5"/>
  <c r="G12" i="5" s="1"/>
  <c r="AB5" i="5"/>
  <c r="G67" i="6" s="1"/>
  <c r="G68" i="6"/>
  <c r="H68" i="6" s="1"/>
  <c r="AB9" i="5"/>
  <c r="AB7" i="5"/>
  <c r="V9" i="5"/>
  <c r="AB11" i="5"/>
  <c r="C25" i="6"/>
  <c r="C40" i="6"/>
  <c r="C45" i="6"/>
  <c r="B36" i="6"/>
  <c r="G36" i="6" s="1"/>
  <c r="B41" i="6"/>
  <c r="G41" i="6" s="1"/>
  <c r="F26" i="6"/>
  <c r="F54" i="6" s="1"/>
  <c r="B26" i="6"/>
  <c r="G26" i="6" s="1"/>
  <c r="G21" i="6"/>
  <c r="H21" i="6" s="1"/>
  <c r="K67" i="6"/>
  <c r="D16" i="6"/>
  <c r="B31" i="6"/>
  <c r="G31" i="6" s="1"/>
  <c r="C50" i="6"/>
  <c r="B51" i="6"/>
  <c r="G51" i="6" s="1"/>
  <c r="F65" i="6"/>
  <c r="F49" i="6"/>
  <c r="H49" i="6" s="1"/>
  <c r="H24" i="6"/>
  <c r="F39" i="6"/>
  <c r="H39" i="6" s="1"/>
  <c r="F44" i="6"/>
  <c r="H44" i="6" s="1"/>
  <c r="F29" i="6"/>
  <c r="H29" i="6" s="1"/>
  <c r="F34" i="6"/>
  <c r="H34" i="6" s="1"/>
  <c r="B64" i="6"/>
  <c r="H64" i="6"/>
  <c r="S8" i="5"/>
  <c r="S10" i="5"/>
  <c r="R5" i="5" l="1"/>
  <c r="H5" i="5"/>
  <c r="F5" i="5"/>
  <c r="I5" i="5"/>
  <c r="J5" i="5"/>
  <c r="E5" i="5"/>
  <c r="G5" i="5"/>
  <c r="H9" i="5"/>
  <c r="J9" i="5"/>
  <c r="I9" i="5"/>
  <c r="E9" i="5"/>
  <c r="R9" i="5"/>
  <c r="F9" i="5"/>
  <c r="G66" i="6"/>
  <c r="H66" i="6" s="1"/>
  <c r="R12" i="5"/>
  <c r="E12" i="5"/>
  <c r="I12" i="5"/>
  <c r="J12" i="5"/>
  <c r="F12" i="5"/>
  <c r="H12" i="5"/>
  <c r="J7" i="5"/>
  <c r="E7" i="5"/>
  <c r="F7" i="5"/>
  <c r="I7" i="5"/>
  <c r="H7" i="5"/>
  <c r="R7" i="5"/>
  <c r="D68" i="6"/>
  <c r="C68" i="6"/>
  <c r="E11" i="5"/>
  <c r="J11" i="5"/>
  <c r="F11" i="5"/>
  <c r="I11" i="5"/>
  <c r="H11" i="5"/>
  <c r="R11" i="5"/>
  <c r="G7" i="5"/>
  <c r="G9" i="5"/>
  <c r="G65" i="6"/>
  <c r="H65" i="6" s="1"/>
  <c r="E6" i="5"/>
  <c r="R6" i="5"/>
  <c r="H6" i="5"/>
  <c r="J6" i="5"/>
  <c r="F6" i="5"/>
  <c r="I6" i="5"/>
  <c r="F62" i="6"/>
  <c r="H62" i="6" s="1"/>
  <c r="F59" i="6"/>
  <c r="H59" i="6" s="1"/>
  <c r="F63" i="6"/>
  <c r="H63" i="6" s="1"/>
  <c r="F58" i="6"/>
  <c r="H58" i="6" s="1"/>
  <c r="F55" i="6"/>
  <c r="H54" i="6"/>
  <c r="F60" i="6"/>
  <c r="H60" i="6" s="1"/>
  <c r="F57" i="6"/>
  <c r="H57" i="6" s="1"/>
  <c r="D29" i="6"/>
  <c r="C29" i="6"/>
  <c r="D44" i="6"/>
  <c r="C44" i="6"/>
  <c r="D39" i="6"/>
  <c r="C39" i="6"/>
  <c r="D24" i="6"/>
  <c r="C24" i="6"/>
  <c r="D21" i="6"/>
  <c r="C21" i="6"/>
  <c r="D49" i="6"/>
  <c r="C49" i="6"/>
  <c r="C2" i="6"/>
  <c r="B2" i="6"/>
  <c r="F31" i="6"/>
  <c r="H31" i="6" s="1"/>
  <c r="F46" i="6"/>
  <c r="H46" i="6" s="1"/>
  <c r="H26" i="6"/>
  <c r="F41" i="6"/>
  <c r="H41" i="6" s="1"/>
  <c r="F67" i="6"/>
  <c r="H67" i="6" s="1"/>
  <c r="F36" i="6"/>
  <c r="H36" i="6" s="1"/>
  <c r="F51" i="6"/>
  <c r="H51" i="6" s="1"/>
  <c r="D34" i="6"/>
  <c r="C34" i="6"/>
  <c r="C64" i="6"/>
  <c r="D64" i="6"/>
  <c r="T10" i="5"/>
  <c r="T8" i="5"/>
  <c r="D66" i="6" l="1"/>
  <c r="C66" i="6"/>
  <c r="X5" i="5"/>
  <c r="G69" i="6" a="1"/>
  <c r="G69" i="6" s="1"/>
  <c r="H69" i="6" s="1"/>
  <c r="X11" i="5"/>
  <c r="X7" i="5"/>
  <c r="X9" i="5"/>
  <c r="X12" i="5"/>
  <c r="X6" i="5"/>
  <c r="D41" i="6"/>
  <c r="C41" i="6"/>
  <c r="C31" i="6"/>
  <c r="D31" i="6"/>
  <c r="D57" i="6"/>
  <c r="C57" i="6"/>
  <c r="D60" i="6"/>
  <c r="C60" i="6"/>
  <c r="D67" i="6"/>
  <c r="C67" i="6"/>
  <c r="D51" i="6"/>
  <c r="C51" i="6"/>
  <c r="D54" i="6"/>
  <c r="C54" i="6"/>
  <c r="C36" i="6"/>
  <c r="D36" i="6"/>
  <c r="D65" i="6"/>
  <c r="C65" i="6"/>
  <c r="H55" i="6"/>
  <c r="F56" i="6"/>
  <c r="H56" i="6" s="1"/>
  <c r="D58" i="6"/>
  <c r="C58" i="6"/>
  <c r="D26" i="6"/>
  <c r="C26" i="6"/>
  <c r="D59" i="6"/>
  <c r="C59" i="6"/>
  <c r="D63" i="6"/>
  <c r="C63" i="6"/>
  <c r="D46" i="6"/>
  <c r="C46" i="6"/>
  <c r="D62" i="6"/>
  <c r="C62" i="6"/>
  <c r="S7" i="5"/>
  <c r="S5" i="5"/>
  <c r="S11" i="5"/>
  <c r="S9" i="5"/>
  <c r="S12" i="5"/>
  <c r="S6" i="5"/>
  <c r="D56" i="6" l="1"/>
  <c r="C56" i="6"/>
  <c r="D55" i="6"/>
  <c r="C55" i="6"/>
  <c r="H70" i="6"/>
  <c r="D2" i="6" s="1"/>
  <c r="T6" i="5"/>
  <c r="T12" i="5"/>
  <c r="T9" i="5"/>
  <c r="T11" i="5"/>
  <c r="T5"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<sst xmlns="http://schemas.openxmlformats.org/spreadsheetml/2006/main" count="22509" uniqueCount="15866">
  <si>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</si>
  <si>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</si>
  <si>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</si>
  <si>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</si>
  <si>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</si>
  <si>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</si>
  <si>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</si>
  <si>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</si>
  <si>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</si>
  <si>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</si>
  <si>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</si>
  <si>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</si>
  <si>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</si>
  <si>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</si>
  <si>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</si>
  <si>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</si>
  <si>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</si>
  <si>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</si>
  <si>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</si>
  <si>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</si>
  <si>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</si>
  <si>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</si>
  <si>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</si>
  <si>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</si>
  <si>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</si>
  <si>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</si>
  <si>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</si>
  <si>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</si>
  <si>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</si>
  <si>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</si>
  <si>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</si>
  <si>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</si>
  <si>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</si>
  <si>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</si>
  <si>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</si>
  <si>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</si>
  <si>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</si>
  <si>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</si>
  <si>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</si>
  <si>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</si>
  <si>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</si>
  <si>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</si>
  <si>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</si>
  <si>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</si>
  <si>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</si>
  <si>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</si>
  <si>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</si>
  <si>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</si>
  <si>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</si>
  <si>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</si>
  <si>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</si>
  <si>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</si>
  <si>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</si>
  <si>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</si>
  <si>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</si>
  <si>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</si>
  <si>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</si>
  <si>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</si>
  <si>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</si>
  <si>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</si>
  <si>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</si>
  <si>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</si>
  <si>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</si>
  <si>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</si>
  <si>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</si>
  <si>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</si>
  <si>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</si>
  <si>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</si>
  <si>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</si>
  <si>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</si>
  <si>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</si>
  <si>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</si>
  <si>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</si>
  <si>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</si>
  <si>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</si>
  <si>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</si>
  <si>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</si>
  <si>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</si>
  <si>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</si>
  <si>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</si>
  <si>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</si>
  <si>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</si>
  <si>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</si>
  <si>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</si>
  <si>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</si>
  <si>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</si>
  <si>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</si>
  <si>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</si>
  <si>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</si>
  <si>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</si>
  <si>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</si>
  <si>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</si>
  <si>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</si>
  <si>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</si>
  <si>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</si>
  <si>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</si>
  <si>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</si>
  <si>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</si>
  <si>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</si>
  <si>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</si>
  <si>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</si>
  <si>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</si>
  <si>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</si>
  <si>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</si>
  <si>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</si>
  <si>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</si>
  <si>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</si>
  <si>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</si>
  <si>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</si>
  <si>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</si>
  <si>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</si>
  <si>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</si>
  <si>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</si>
  <si>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</si>
  <si>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</si>
  <si>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</si>
  <si>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</si>
  <si>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</si>
  <si>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</si>
  <si>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</si>
  <si>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</si>
  <si>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</si>
  <si>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</si>
  <si>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</si>
  <si>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</si>
  <si>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</si>
  <si>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</si>
  <si>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</si>
  <si>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</si>
  <si>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</si>
  <si>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</si>
  <si>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</si>
  <si>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</si>
  <si>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</si>
  <si>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</si>
  <si>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</si>
  <si>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</si>
  <si>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</si>
  <si>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</si>
  <si>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</si>
  <si>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</si>
  <si>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</si>
  <si>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</si>
  <si>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</si>
  <si>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</si>
  <si>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</si>
  <si>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</si>
  <si>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</si>
  <si>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</si>
  <si>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</si>
  <si>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</si>
  <si>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</si>
  <si>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</si>
  <si>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</si>
  <si>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</si>
  <si>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</si>
  <si>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</si>
  <si>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</si>
  <si>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</si>
  <si>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</si>
  <si>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</si>
  <si>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</si>
  <si>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</si>
  <si>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</si>
  <si>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</si>
  <si>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</si>
  <si>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</si>
  <si>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</si>
  <si>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</si>
  <si>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</si>
  <si>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</si>
  <si>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</si>
  <si>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</si>
  <si>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</si>
  <si>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</si>
  <si>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</si>
  <si>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</si>
  <si>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</si>
  <si>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</si>
  <si>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</si>
  <si>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</si>
  <si>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</si>
  <si>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</si>
  <si>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</si>
  <si>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</si>
  <si>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</si>
  <si>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</si>
  <si>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</si>
  <si>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</si>
  <si>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</si>
  <si>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</si>
  <si>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</si>
  <si>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</si>
  <si>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</si>
  <si>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</si>
  <si>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</si>
  <si>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</si>
  <si>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</si>
  <si>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</si>
  <si>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</si>
  <si>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</si>
  <si>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</si>
  <si>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</si>
  <si>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</si>
  <si>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</si>
  <si>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</si>
  <si>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</si>
  <si>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</si>
  <si>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</si>
  <si>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</si>
  <si>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</si>
  <si>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</si>
  <si>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</si>
  <si>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</si>
  <si>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</si>
  <si>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</si>
  <si>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</si>
  <si>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</si>
  <si>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</si>
  <si>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</si>
  <si>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</si>
  <si>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</si>
  <si>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</si>
  <si>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</si>
  <si>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</si>
  <si>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</si>
  <si>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</si>
  <si>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</si>
  <si>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</si>
  <si>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</si>
  <si>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</si>
  <si>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</si>
  <si>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</si>
  <si>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</si>
  <si>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</si>
  <si>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</si>
  <si>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</si>
  <si>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</si>
  <si>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</si>
  <si>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</si>
  <si>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</si>
  <si>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</si>
  <si>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</si>
  <si>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</si>
  <si>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</si>
  <si>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</si>
  <si>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</si>
  <si>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</si>
  <si>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</si>
  <si>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</si>
  <si>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</si>
  <si>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</si>
  <si>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</si>
  <si>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</si>
  <si>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</si>
  <si>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</si>
  <si>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</si>
  <si>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</si>
  <si>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</si>
  <si>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</si>
  <si>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</si>
  <si>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</si>
  <si>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</si>
  <si>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</si>
  <si>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</si>
  <si>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</si>
  <si>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</si>
  <si>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</si>
  <si>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</si>
  <si>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</si>
  <si>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</si>
  <si>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</si>
  <si>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</si>
  <si>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</si>
  <si>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</si>
  <si>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</si>
  <si>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</si>
  <si>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</si>
  <si>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</si>
  <si>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</si>
  <si>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</si>
  <si>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</si>
  <si>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</si>
  <si>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</si>
  <si>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</si>
  <si>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</si>
  <si>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</si>
  <si>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</si>
  <si>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</si>
  <si>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</si>
  <si>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</si>
  <si>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</si>
  <si>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</si>
  <si>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</si>
  <si>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</si>
  <si>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</si>
  <si>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</si>
  <si>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</si>
  <si>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</si>
  <si>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</si>
  <si>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</si>
  <si>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</si>
  <si>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</si>
  <si>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</si>
  <si>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</si>
  <si>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</si>
  <si>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</si>
  <si>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</si>
  <si>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</si>
  <si>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</si>
  <si>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</si>
  <si>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</si>
  <si>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</si>
  <si>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</si>
  <si>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</si>
  <si>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</si>
  <si>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</si>
  <si>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</si>
  <si>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</si>
  <si>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</si>
  <si>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</si>
  <si>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</si>
  <si>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</si>
  <si>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</si>
  <si>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</si>
  <si>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</si>
  <si>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</si>
  <si>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</si>
  <si>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</si>
  <si>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</si>
  <si>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</si>
  <si>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</si>
  <si>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</si>
  <si>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</si>
  <si>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</si>
  <si>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</si>
  <si>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</si>
  <si>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</si>
  <si>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</si>
  <si>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</si>
  <si>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</si>
  <si>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</si>
  <si>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</si>
  <si>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</si>
  <si>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</si>
  <si>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</si>
  <si>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</si>
  <si>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</si>
  <si>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</si>
  <si>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</si>
  <si>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</si>
  <si>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</si>
  <si>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</si>
  <si>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</si>
  <si>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</si>
  <si>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</si>
  <si>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</si>
  <si>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</si>
  <si>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</si>
  <si>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</si>
  <si>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</si>
  <si>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</si>
  <si>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</si>
  <si>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</si>
  <si>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</si>
  <si>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</si>
  <si>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</si>
  <si>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</si>
  <si>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</si>
  <si>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</si>
  <si>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</si>
  <si>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</si>
  <si>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</si>
  <si>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</si>
  <si>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</si>
  <si>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</si>
  <si>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</si>
  <si>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</si>
  <si>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</si>
  <si>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</si>
  <si>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</si>
  <si>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</si>
  <si>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</si>
  <si>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</si>
  <si>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</si>
  <si>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</si>
  <si>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</si>
  <si>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</si>
  <si>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</si>
  <si>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</si>
  <si>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</si>
  <si>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</si>
  <si>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</si>
  <si>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</si>
  <si>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</si>
  <si>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</si>
  <si>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</si>
  <si>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</si>
  <si>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</si>
  <si>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</si>
  <si>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</si>
  <si>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</si>
  <si>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</si>
  <si>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</si>
  <si>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</si>
  <si>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</si>
  <si>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</si>
  <si>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</si>
  <si>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</si>
  <si>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</si>
  <si>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</si>
  <si>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</si>
  <si>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</si>
  <si>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</si>
  <si>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</si>
  <si>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</si>
  <si>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</si>
  <si>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</si>
  <si>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</si>
  <si>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</si>
  <si>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</si>
  <si>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</si>
  <si>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</si>
  <si>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</si>
  <si>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</si>
  <si>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</si>
  <si>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</si>
  <si>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</si>
  <si>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</si>
  <si>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</si>
  <si>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</si>
  <si>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</si>
  <si>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</si>
  <si>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</si>
  <si>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</si>
  <si>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</si>
  <si>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</si>
  <si>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</si>
  <si>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</si>
  <si>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</si>
  <si>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</si>
  <si>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</si>
  <si>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</si>
  <si>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</si>
  <si>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</si>
  <si>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</si>
  <si>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</si>
  <si>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</si>
  <si>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</si>
  <si>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</si>
  <si>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</si>
  <si>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</si>
  <si>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</si>
  <si>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</si>
  <si>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</si>
  <si>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</si>
  <si>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</si>
  <si>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</si>
  <si>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</si>
  <si>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</si>
  <si>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</si>
  <si>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</si>
  <si>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</si>
  <si>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</si>
  <si>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</si>
  <si>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</si>
  <si>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</si>
  <si>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</si>
  <si>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</si>
  <si>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</si>
  <si>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</si>
  <si>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</si>
  <si>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</si>
  <si>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</si>
  <si>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</si>
  <si>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</si>
  <si>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</si>
  <si>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</si>
  <si>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</si>
  <si>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</si>
  <si>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</si>
  <si>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</si>
  <si>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</si>
  <si>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</si>
  <si>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</si>
  <si>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</si>
  <si>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</si>
  <si>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</si>
  <si>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</si>
  <si>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</si>
  <si>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</si>
  <si>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</si>
  <si>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</si>
  <si>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</si>
  <si>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</si>
  <si>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</si>
  <si>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</si>
  <si>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</si>
  <si>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</si>
  <si>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</si>
  <si>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</si>
  <si>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</si>
  <si>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</si>
  <si>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</si>
  <si>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</si>
  <si>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</si>
  <si>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</si>
  <si>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</si>
  <si>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</si>
  <si>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</si>
  <si>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</si>
  <si>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</si>
  <si>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</si>
  <si>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</si>
  <si>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</si>
  <si>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</si>
  <si>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</si>
  <si>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</si>
  <si>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</si>
  <si>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</si>
  <si>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</si>
  <si>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</si>
  <si>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</si>
  <si>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</si>
  <si>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</si>
  <si>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</si>
  <si>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</si>
  <si>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</si>
  <si>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</si>
  <si>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</si>
  <si>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</si>
  <si>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</si>
  <si>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</si>
  <si>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</si>
  <si>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</si>
  <si>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</si>
  <si>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</si>
  <si>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</si>
  <si>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</si>
  <si>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</si>
  <si>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</si>
  <si>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</si>
  <si>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</si>
  <si>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</si>
  <si>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</si>
  <si>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</si>
  <si>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</si>
  <si>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</si>
  <si>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</si>
  <si>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</si>
  <si>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</si>
  <si>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</si>
  <si>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</si>
  <si>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</si>
  <si>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</si>
  <si>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</si>
  <si>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</si>
  <si>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</si>
  <si>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</si>
  <si>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</si>
  <si>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</si>
  <si>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</si>
  <si>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</si>
  <si>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</si>
  <si>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</si>
  <si>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</si>
  <si>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</si>
  <si>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</si>
  <si>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</si>
  <si>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</si>
  <si>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</si>
  <si>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</si>
  <si>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</si>
  <si>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</si>
  <si>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</si>
  <si>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</si>
  <si>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</si>
  <si>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</si>
  <si>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</si>
  <si>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</si>
  <si>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</si>
  <si>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</si>
  <si>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</si>
  <si>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</si>
  <si>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</si>
  <si>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</si>
  <si>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</si>
  <si>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</si>
  <si>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</si>
  <si>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</si>
  <si>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</si>
  <si>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</si>
  <si>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</si>
  <si>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</si>
  <si>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</si>
  <si>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</si>
  <si>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</si>
  <si>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</si>
  <si>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</si>
  <si>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</si>
  <si>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</si>
  <si>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</si>
  <si>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</si>
  <si>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</si>
  <si>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</si>
  <si>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</si>
  <si>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</si>
  <si>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</si>
  <si>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</si>
  <si>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</si>
  <si>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</si>
  <si>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</si>
  <si>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</si>
  <si>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</si>
  <si>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</si>
  <si>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</si>
  <si>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</si>
  <si>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</si>
  <si>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</si>
  <si>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</si>
  <si>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</si>
  <si>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</si>
  <si>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</si>
  <si>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</si>
  <si>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</si>
  <si>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</si>
  <si>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</si>
  <si>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</si>
  <si>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</si>
  <si>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</si>
  <si>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</si>
  <si>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</si>
  <si>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</si>
  <si>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</si>
  <si>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</si>
  <si>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</si>
  <si>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</si>
  <si>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</si>
  <si>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</si>
  <si>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</si>
  <si>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</si>
  <si>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</si>
  <si>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</si>
  <si>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</si>
  <si>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</si>
  <si>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</si>
  <si>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</si>
  <si>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</si>
  <si>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</si>
  <si>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</si>
  <si>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</si>
  <si>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</si>
  <si>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</si>
  <si>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</si>
  <si>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</si>
  <si>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</si>
  <si>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</si>
  <si>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</si>
  <si>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</si>
  <si>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</si>
  <si>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</si>
  <si>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</si>
  <si>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</si>
  <si>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</si>
  <si>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</si>
  <si>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</si>
  <si>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</si>
  <si>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</si>
  <si>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</si>
  <si>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</si>
  <si>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</si>
  <si>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</si>
  <si>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</si>
  <si>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</si>
  <si>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</si>
  <si>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</si>
  <si>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</si>
  <si>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</si>
  <si>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</si>
  <si>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</si>
  <si>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</si>
  <si>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</si>
  <si>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</si>
  <si>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</si>
  <si>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</si>
  <si>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</si>
  <si>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</si>
  <si>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</si>
  <si>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</si>
  <si>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</si>
  <si>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</si>
  <si>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</si>
  <si>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</si>
  <si>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</si>
  <si>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</si>
  <si>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</si>
  <si>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</si>
  <si>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</si>
  <si>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</si>
  <si>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</si>
  <si>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</si>
  <si>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</si>
  <si>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</si>
  <si>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</si>
  <si>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</si>
  <si>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</si>
  <si>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</si>
  <si>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</si>
  <si>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</si>
  <si>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</si>
  <si>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</si>
  <si>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</si>
  <si>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</si>
  <si>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</si>
  <si>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</si>
  <si>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</si>
  <si>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</si>
  <si>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</si>
  <si>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</si>
  <si>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</si>
  <si>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</si>
  <si>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</si>
  <si>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</si>
  <si>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</si>
  <si>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</si>
  <si>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</si>
  <si>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</si>
  <si>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</si>
  <si>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</si>
  <si>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</si>
  <si>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</si>
  <si>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</si>
  <si>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</si>
  <si>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</si>
  <si>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</si>
  <si>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</si>
  <si>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</si>
  <si>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</si>
  <si>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</si>
  <si>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</si>
  <si>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</si>
  <si>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</si>
  <si>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</si>
  <si>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</si>
  <si>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</si>
  <si>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</si>
  <si>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</si>
  <si>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</si>
  <si>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</si>
  <si>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</si>
  <si>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</si>
  <si>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</si>
  <si>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</si>
  <si>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</si>
  <si>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</si>
  <si>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</si>
  <si>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</si>
  <si>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</si>
  <si>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</si>
  <si>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</si>
  <si>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</si>
  <si>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</si>
  <si>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</si>
  <si>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</si>
  <si>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</si>
  <si>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</si>
  <si>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</si>
  <si>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</si>
  <si>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</si>
  <si>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</si>
  <si>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</si>
  <si>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</si>
  <si>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</si>
  <si>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</si>
  <si>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</si>
  <si>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</si>
  <si>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</si>
  <si>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</si>
  <si>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</si>
  <si>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</si>
  <si>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</si>
  <si>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</si>
  <si>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</si>
  <si>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</si>
  <si>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</si>
  <si>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</si>
  <si>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</si>
  <si>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</si>
  <si>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</si>
  <si>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</si>
  <si>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</si>
  <si>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</si>
  <si>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</si>
  <si>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</si>
  <si>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</si>
  <si>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</si>
  <si>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</si>
  <si>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</si>
  <si>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</si>
  <si>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</si>
  <si>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</si>
  <si>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</si>
  <si>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</si>
  <si>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</si>
  <si>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</si>
  <si>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</si>
  <si>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</si>
  <si>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</si>
  <si>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</si>
  <si>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</si>
  <si>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</si>
  <si>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</si>
  <si>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</si>
  <si>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</si>
  <si>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</si>
  <si>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</si>
  <si>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</si>
  <si>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</si>
  <si>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</si>
  <si>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</si>
  <si>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</si>
  <si>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</si>
  <si>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</si>
  <si>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</si>
  <si>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</si>
  <si>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</si>
  <si>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</si>
  <si>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</si>
  <si>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</si>
  <si>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</si>
  <si>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</si>
  <si>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</si>
  <si>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</si>
  <si>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</si>
  <si>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</si>
  <si>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</si>
  <si>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</si>
  <si>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</si>
  <si>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</si>
  <si>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</si>
  <si>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</si>
  <si>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</si>
  <si>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</si>
  <si>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</si>
  <si>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</si>
  <si>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</si>
  <si>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</si>
  <si>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</si>
  <si>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</si>
  <si>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</si>
  <si>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</si>
  <si>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</si>
  <si>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</si>
  <si>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</si>
  <si>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</si>
  <si>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</si>
  <si>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</si>
  <si>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</si>
  <si>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</si>
  <si>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</si>
  <si>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</si>
  <si>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</si>
  <si>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</si>
  <si>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</si>
  <si>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</si>
  <si>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</si>
  <si>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</si>
  <si>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</si>
  <si>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</si>
  <si>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</si>
  <si>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</si>
  <si>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</si>
  <si>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</si>
  <si>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</si>
  <si>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</si>
  <si>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</si>
  <si>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</si>
  <si>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</si>
  <si>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</si>
  <si>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</si>
  <si>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</si>
  <si>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</si>
  <si>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</si>
  <si>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</si>
  <si>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</si>
  <si>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</si>
  <si>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</si>
  <si>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</si>
  <si>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</si>
  <si>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</si>
  <si>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</si>
  <si>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</si>
  <si>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</si>
  <si>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</si>
  <si>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</si>
  <si>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</si>
  <si>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</si>
  <si>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</si>
  <si>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</si>
  <si>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</si>
  <si>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</si>
  <si>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</si>
  <si>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</si>
  <si>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</si>
  <si>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</si>
  <si>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</si>
  <si>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</si>
  <si>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</si>
  <si>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</si>
  <si>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</si>
  <si>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</si>
  <si>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</si>
  <si>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</si>
  <si>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</si>
  <si>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</si>
  <si>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</si>
  <si>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</si>
  <si>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</si>
  <si>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</si>
  <si>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</si>
  <si>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</si>
  <si>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</si>
  <si>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</si>
  <si>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</si>
  <si>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</si>
  <si>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</si>
  <si>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</si>
  <si>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</si>
  <si>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</si>
  <si>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</si>
  <si>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</si>
  <si>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</si>
  <si>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</si>
  <si>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</si>
  <si>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</si>
  <si>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</si>
  <si>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</si>
  <si>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</si>
  <si>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</si>
  <si>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</si>
  <si>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</si>
  <si>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</si>
  <si>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</si>
  <si>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</si>
  <si>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</si>
  <si>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</si>
  <si>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</si>
  <si>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</si>
  <si>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</si>
  <si>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</si>
  <si>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</si>
  <si>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</si>
  <si>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</si>
  <si>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</si>
  <si>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</si>
  <si>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</si>
  <si>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</si>
  <si>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</si>
  <si>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</si>
  <si>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</si>
  <si>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</si>
  <si>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</si>
  <si>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</si>
  <si>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</si>
  <si>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</si>
  <si>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</si>
  <si>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</si>
  <si>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</si>
  <si>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</si>
  <si>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</si>
  <si>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</si>
  <si>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</si>
  <si>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</si>
  <si>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</si>
  <si>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</si>
  <si>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</si>
  <si>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</si>
  <si>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</si>
  <si>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</si>
  <si>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</si>
  <si>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</si>
  <si>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</si>
  <si>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</si>
  <si>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</si>
  <si>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</si>
  <si>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</si>
  <si>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</si>
  <si>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</si>
  <si>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</si>
  <si>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</si>
  <si>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</si>
  <si>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</si>
  <si>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</si>
  <si>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</si>
  <si>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</si>
  <si>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</si>
  <si>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</si>
  <si>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</si>
  <si>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</si>
  <si>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</si>
  <si>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</si>
  <si>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</si>
  <si>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</si>
  <si>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</si>
  <si>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</si>
  <si>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</si>
  <si>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</si>
  <si>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</si>
  <si>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</si>
  <si>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</si>
  <si>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</si>
  <si>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</si>
  <si>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</si>
  <si>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</si>
  <si>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</si>
  <si>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</si>
  <si>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</si>
  <si>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</si>
  <si>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</si>
  <si>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</si>
  <si>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</si>
  <si>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</si>
  <si>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</si>
  <si>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</si>
  <si>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</si>
  <si>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</si>
  <si>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</si>
  <si>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</si>
  <si>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</si>
  <si>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</si>
  <si>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</si>
  <si>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</si>
  <si>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</si>
  <si>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</si>
  <si>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</si>
  <si>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</si>
  <si>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</si>
  <si>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</si>
  <si>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</si>
  <si>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</si>
  <si>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</si>
  <si>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</si>
  <si>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</si>
  <si>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</si>
  <si>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</si>
  <si>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</si>
  <si>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</si>
  <si>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</si>
  <si>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</si>
  <si>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</si>
  <si>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</si>
  <si>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</si>
  <si>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</si>
  <si>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</si>
  <si>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</si>
  <si>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</si>
  <si>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</si>
  <si>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</si>
  <si>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</si>
  <si>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</si>
  <si>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</si>
  <si>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</si>
  <si>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</si>
  <si>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</si>
  <si>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</si>
  <si>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</si>
  <si>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</si>
  <si>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</si>
  <si>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</si>
  <si>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</si>
  <si>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</si>
  <si>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</si>
  <si>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</si>
  <si>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</si>
  <si>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</si>
  <si>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</si>
  <si>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</si>
  <si>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</si>
  <si>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</si>
  <si>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</si>
  <si>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</si>
  <si>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</si>
  <si>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</si>
  <si>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</si>
  <si>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</si>
  <si>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</si>
  <si>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</si>
  <si>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</si>
  <si>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</si>
  <si>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</si>
  <si>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</si>
  <si>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</si>
  <si>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</si>
  <si>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</si>
  <si>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</si>
  <si>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</si>
  <si>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</si>
  <si>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</si>
  <si>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</si>
  <si>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</si>
  <si>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</si>
  <si>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</si>
  <si>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</si>
  <si>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</si>
  <si>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</si>
  <si>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</si>
  <si>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</si>
  <si>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</si>
  <si>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</si>
  <si>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</si>
  <si>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</si>
  <si>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</si>
  <si>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</si>
  <si>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</si>
  <si>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</si>
  <si>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</si>
  <si>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</si>
  <si>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</si>
  <si>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</si>
  <si>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</si>
  <si>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</si>
  <si>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</si>
  <si>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</si>
  <si>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</si>
  <si>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</si>
  <si>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</si>
  <si>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</si>
  <si>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</si>
  <si>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</si>
  <si>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</si>
  <si>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</si>
  <si>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</si>
  <si>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</si>
  <si>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</si>
  <si>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</si>
  <si>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</si>
  <si>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</si>
  <si>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</si>
  <si>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</si>
  <si>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</si>
  <si>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</si>
  <si>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</si>
  <si>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</si>
  <si>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</si>
  <si>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</si>
  <si>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</si>
  <si>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</si>
  <si>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</si>
  <si>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</si>
  <si>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</si>
  <si>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</si>
  <si>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</si>
  <si>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</si>
  <si>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</si>
  <si>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</si>
  <si>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</si>
  <si>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</si>
  <si>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</si>
  <si>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</si>
  <si>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</si>
  <si>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</si>
  <si>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</si>
  <si>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</si>
  <si>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</si>
  <si>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</si>
  <si>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</si>
  <si>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</si>
  <si>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</si>
  <si>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</si>
  <si>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</si>
  <si>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</si>
  <si>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</si>
  <si>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</si>
  <si>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</si>
  <si>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</si>
  <si>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</si>
  <si>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</si>
  <si>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</si>
  <si>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</si>
  <si>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</si>
  <si>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</si>
  <si>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</si>
  <si>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</si>
  <si>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</si>
  <si>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</si>
  <si>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</si>
  <si>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</si>
  <si>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</si>
  <si>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</si>
  <si>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</si>
  <si>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</si>
  <si>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</si>
  <si>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</si>
  <si>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</si>
  <si>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</si>
  <si>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</si>
  <si>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</si>
  <si>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</si>
  <si>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</si>
  <si>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</si>
  <si>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</si>
  <si>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</si>
  <si>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</si>
  <si>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</si>
  <si>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</si>
  <si>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</si>
  <si>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</si>
  <si>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</si>
  <si>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</si>
  <si>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</si>
  <si>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</si>
  <si>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</si>
  <si>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</si>
  <si>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</si>
  <si>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</si>
  <si>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</si>
  <si>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</si>
  <si>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</si>
  <si>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</si>
  <si>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</si>
  <si>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</si>
  <si>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</si>
  <si>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</si>
  <si>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</si>
  <si>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</si>
  <si>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</si>
  <si>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</si>
  <si>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</si>
  <si>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</si>
  <si>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</si>
  <si>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</si>
  <si>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</si>
  <si>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</si>
  <si>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</si>
  <si>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</si>
  <si>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</si>
  <si>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</si>
  <si>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</si>
  <si>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</si>
  <si>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</si>
  <si>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</si>
  <si>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</si>
  <si>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</si>
  <si>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</si>
  <si>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</si>
  <si>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</si>
  <si>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</si>
  <si>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</si>
  <si>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</si>
  <si>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</si>
  <si>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</si>
  <si>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</si>
  <si>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</si>
  <si>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</si>
  <si>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</si>
  <si>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</si>
  <si>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</si>
  <si>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</si>
  <si>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</si>
  <si>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</si>
  <si>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</si>
  <si>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</si>
  <si>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</si>
  <si>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</si>
  <si>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</si>
  <si>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</si>
  <si>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</si>
  <si>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</si>
  <si>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</si>
  <si>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</si>
  <si>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</si>
  <si>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</si>
  <si>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</si>
  <si>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</si>
  <si>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</si>
  <si>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</si>
  <si>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</si>
  <si>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</si>
  <si>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</si>
  <si>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</si>
  <si>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</si>
  <si>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</si>
  <si>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</si>
  <si>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</si>
  <si>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</si>
  <si>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</si>
  <si>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</si>
  <si>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</si>
  <si>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</si>
  <si>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</si>
  <si>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</si>
  <si>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</si>
  <si>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</si>
  <si>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</si>
  <si>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</si>
  <si>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</si>
  <si>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</si>
  <si>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</si>
  <si>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</si>
  <si>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</si>
  <si>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</si>
  <si>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</si>
  <si>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</si>
  <si>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</si>
  <si>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</si>
  <si>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</si>
  <si>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</si>
  <si>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</si>
  <si>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</si>
  <si>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</si>
  <si>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</si>
  <si>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</si>
  <si>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</si>
  <si>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</si>
  <si>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</si>
  <si>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</si>
  <si>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</si>
  <si>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</si>
  <si>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</si>
  <si>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</si>
  <si>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</si>
  <si>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</si>
  <si>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</si>
  <si>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</si>
  <si>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</si>
  <si>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</si>
  <si>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</si>
  <si>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</si>
  <si>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</si>
  <si>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</si>
  <si>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</si>
  <si>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</si>
  <si>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</si>
  <si>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</si>
  <si>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</si>
  <si>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</si>
  <si>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</si>
  <si>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</si>
  <si>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</si>
  <si>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</si>
  <si>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</si>
  <si>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</si>
  <si>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</si>
  <si>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</si>
  <si>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</si>
  <si>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</si>
  <si>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</si>
  <si>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</si>
  <si>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</si>
  <si>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</si>
  <si>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</si>
  <si>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</si>
  <si>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</si>
  <si>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</si>
  <si>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</si>
  <si>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</si>
  <si>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</si>
  <si>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</si>
  <si>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</si>
  <si>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</si>
  <si>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</si>
  <si>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</si>
  <si>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</si>
  <si>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</si>
  <si>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</si>
  <si>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</si>
  <si>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</si>
  <si>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</si>
  <si>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</si>
  <si>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</si>
  <si>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</si>
  <si>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</si>
  <si>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</si>
  <si>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</si>
  <si>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</si>
  <si>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</si>
  <si>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</si>
  <si>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</si>
  <si>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</si>
  <si>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</si>
  <si>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</si>
  <si>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</si>
  <si>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</si>
  <si>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</si>
  <si>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</si>
  <si>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</si>
  <si>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</si>
  <si>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</si>
  <si>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</si>
  <si>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</si>
  <si>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</si>
  <si>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</si>
  <si>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</si>
  <si>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</si>
  <si>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</si>
  <si>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</si>
  <si>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</si>
  <si>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</si>
  <si>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</si>
  <si>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</si>
  <si>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</si>
  <si>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</si>
  <si>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</si>
  <si>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</si>
  <si>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</si>
  <si>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</si>
  <si>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</si>
  <si>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</si>
  <si>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</si>
  <si>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</si>
  <si>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</si>
  <si>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</si>
  <si>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</si>
  <si>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</si>
  <si>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</si>
  <si>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</si>
  <si>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</si>
  <si>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</si>
  <si>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</si>
  <si>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</si>
  <si>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</si>
  <si>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</si>
  <si>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</si>
  <si>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</si>
  <si>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</si>
  <si>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</si>
  <si>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</si>
  <si>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</si>
  <si>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</si>
  <si>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</si>
  <si>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</si>
  <si>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</si>
  <si>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</si>
  <si>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</si>
  <si>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</si>
  <si>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</si>
  <si>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</si>
  <si>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</si>
  <si>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</si>
  <si>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</si>
  <si>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</si>
  <si>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</si>
  <si>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</si>
  <si>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</si>
  <si>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</si>
  <si>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</si>
  <si>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</si>
  <si>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</si>
  <si>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</si>
  <si>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</si>
  <si>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</si>
  <si>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</si>
  <si>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</si>
  <si>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</si>
  <si>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</si>
  <si>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</si>
  <si>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</si>
  <si>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</si>
  <si>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</si>
  <si>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</si>
  <si>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</si>
  <si>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</si>
  <si>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</si>
  <si>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</si>
  <si>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</si>
  <si>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</si>
  <si>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</si>
  <si>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</si>
  <si>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</si>
  <si>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</si>
  <si>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</si>
  <si>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</si>
  <si>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</si>
  <si>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</si>
  <si>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</si>
  <si>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</si>
  <si>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</si>
  <si>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</si>
  <si>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</si>
  <si>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</si>
  <si>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</si>
  <si>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</si>
  <si>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</si>
  <si>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</si>
  <si>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</si>
  <si>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</si>
  <si>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</si>
  <si>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</si>
  <si>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</si>
  <si>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</si>
  <si>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</si>
  <si>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</si>
  <si>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</si>
  <si>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</si>
  <si>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</si>
  <si>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</si>
  <si>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</si>
  <si>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</si>
  <si>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</si>
  <si>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</si>
  <si>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</si>
  <si>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</si>
  <si>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</si>
  <si>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</si>
  <si>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</si>
  <si>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</si>
  <si>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</si>
  <si>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</si>
  <si>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</si>
  <si>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</si>
  <si>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</si>
  <si>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</si>
  <si>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</si>
  <si>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</si>
  <si>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</si>
  <si>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</si>
  <si>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</si>
  <si>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</si>
  <si>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</si>
  <si>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</si>
  <si>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</si>
  <si>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</si>
  <si>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</si>
  <si>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</si>
  <si>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</si>
  <si>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</si>
  <si>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</si>
  <si>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</si>
  <si>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</si>
  <si>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</si>
  <si>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</si>
  <si>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</si>
  <si>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</si>
  <si>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</si>
  <si>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</si>
  <si>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</si>
  <si>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</si>
  <si>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</si>
  <si>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</si>
  <si>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</si>
  <si>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</si>
  <si>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</si>
  <si>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</si>
  <si>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</si>
  <si>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</si>
  <si>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</si>
  <si>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</si>
  <si>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</si>
  <si>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</si>
  <si>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</si>
  <si>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</si>
  <si>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</si>
  <si>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</si>
  <si>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</si>
  <si>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</si>
  <si>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</si>
  <si>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</si>
  <si>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</si>
  <si>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</si>
  <si>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</si>
  <si>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</si>
  <si>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</si>
  <si>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</si>
  <si>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</si>
  <si>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</si>
  <si>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</si>
  <si>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</si>
  <si>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</si>
  <si>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</si>
  <si>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</si>
  <si>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</si>
  <si>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</si>
  <si>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</si>
  <si>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</si>
  <si>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</si>
  <si>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</si>
  <si>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</si>
  <si>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</si>
  <si>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</si>
  <si>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</si>
  <si>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</si>
  <si>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</si>
  <si>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</si>
  <si>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</si>
  <si>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</si>
  <si>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</si>
  <si>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</si>
  <si>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</si>
  <si>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</si>
  <si>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</si>
  <si>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</si>
  <si>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</si>
  <si>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</si>
  <si>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</si>
  <si>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</si>
  <si>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</si>
  <si>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</si>
  <si>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</si>
  <si>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</si>
  <si>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</si>
  <si>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</si>
  <si>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</si>
  <si>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</si>
  <si>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</si>
  <si>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</si>
  <si>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</si>
  <si>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</si>
  <si>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</si>
  <si>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</si>
  <si>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</si>
  <si>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</si>
  <si>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</si>
  <si>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</si>
  <si>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</si>
  <si>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</si>
  <si>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</si>
  <si>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</si>
  <si>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</si>
  <si>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</si>
  <si>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</si>
  <si>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</si>
  <si>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</si>
  <si>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</si>
  <si>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</si>
  <si>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</si>
  <si>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</si>
  <si>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</si>
  <si>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</si>
  <si>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</si>
  <si>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</si>
  <si>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</si>
  <si>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</si>
  <si>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</si>
  <si>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</si>
  <si>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</si>
  <si>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</si>
  <si>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</si>
  <si>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</si>
  <si>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</si>
  <si>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</si>
  <si>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</si>
  <si>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</si>
  <si>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</si>
  <si>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</si>
  <si>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</si>
  <si>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</si>
  <si>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</si>
  <si>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</si>
  <si>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</si>
  <si>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</si>
  <si>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</si>
  <si>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</si>
  <si>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</si>
  <si>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</si>
  <si>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</si>
  <si>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</si>
  <si>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</si>
  <si>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</si>
  <si>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</si>
  <si>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</si>
  <si>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</si>
  <si>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</si>
  <si>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</si>
  <si>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</si>
  <si>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</si>
  <si>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</si>
  <si>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</si>
  <si>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</si>
  <si>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</si>
  <si>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</si>
  <si>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</si>
  <si>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</si>
  <si>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</si>
  <si>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</si>
  <si>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</si>
  <si>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</si>
  <si>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</si>
  <si>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</si>
  <si>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</si>
  <si>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</si>
  <si>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</si>
  <si>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</si>
  <si>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</si>
  <si>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</si>
  <si>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</si>
  <si>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</si>
  <si>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</si>
  <si>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</si>
  <si>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</si>
  <si>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</si>
  <si>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</si>
  <si>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</si>
  <si>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</si>
  <si>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</si>
  <si>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</si>
  <si>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</si>
  <si>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</si>
  <si>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</si>
  <si>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</si>
  <si>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</si>
  <si>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</si>
  <si>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</si>
  <si>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</si>
  <si>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</si>
  <si>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</si>
  <si>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</si>
  <si>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</si>
  <si>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</si>
  <si>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</si>
  <si>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</si>
  <si>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</si>
  <si>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</si>
  <si>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</si>
  <si>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</si>
  <si>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</si>
  <si>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</si>
  <si>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</si>
  <si>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</si>
  <si>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</si>
  <si>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</si>
  <si>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</si>
  <si>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</si>
  <si>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</si>
  <si>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</si>
  <si>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</si>
  <si>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</si>
  <si>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</si>
  <si>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</si>
  <si>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</si>
  <si>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</si>
  <si>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</si>
  <si>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</si>
  <si>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</si>
  <si>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</si>
  <si>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</si>
  <si>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</si>
  <si>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</si>
  <si>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</si>
  <si>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</si>
  <si>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</si>
  <si>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</si>
  <si>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</si>
  <si>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</si>
  <si>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</si>
  <si>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</si>
  <si>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</si>
  <si>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</si>
  <si>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</si>
  <si>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</si>
  <si>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</si>
  <si>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</si>
  <si>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</si>
  <si>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</si>
  <si>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</si>
  <si>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</si>
  <si>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</si>
  <si>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</si>
  <si>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</si>
  <si>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</si>
  <si>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</si>
  <si>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</si>
  <si>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</si>
  <si>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</si>
  <si>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</si>
  <si>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</si>
  <si>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</si>
  <si>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</si>
  <si>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</si>
  <si>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</si>
  <si>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</si>
  <si>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</si>
  <si>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</si>
  <si>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</si>
  <si>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</si>
  <si>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</si>
  <si>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</si>
  <si>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</si>
  <si>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</si>
  <si>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</si>
  <si>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</si>
  <si>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</si>
  <si>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</si>
  <si>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</si>
  <si>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</si>
  <si>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</si>
  <si>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</si>
  <si>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</si>
  <si>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</si>
  <si>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</si>
  <si>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</si>
  <si>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</si>
  <si>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</si>
  <si>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</si>
  <si>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</si>
  <si>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</si>
  <si>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</si>
  <si>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</si>
  <si>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</si>
  <si>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</si>
  <si>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</si>
  <si>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</si>
  <si>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</si>
  <si>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</si>
  <si>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</si>
  <si>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</si>
  <si>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</si>
  <si>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</si>
  <si>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</si>
  <si>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</si>
  <si>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</si>
  <si>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</si>
  <si>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</si>
  <si>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</si>
  <si>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</si>
  <si>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</si>
  <si>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</si>
  <si>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</si>
  <si>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</si>
  <si>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</si>
  <si>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</si>
  <si>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</si>
  <si>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</si>
  <si>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</si>
  <si>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</si>
  <si>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</si>
  <si>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</si>
  <si>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</si>
  <si>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</si>
  <si>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</si>
  <si>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</si>
  <si>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</si>
  <si>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</si>
  <si>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</si>
  <si>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</si>
  <si>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</si>
  <si>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</si>
  <si>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</si>
  <si>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</si>
  <si>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</si>
  <si>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</si>
  <si>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</si>
  <si>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</si>
  <si>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</si>
  <si>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</si>
  <si>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</si>
  <si>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</si>
  <si>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</si>
  <si>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</si>
  <si>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</si>
  <si>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</si>
  <si>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</si>
  <si>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</si>
  <si>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</si>
  <si>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</si>
  <si>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</si>
  <si>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</si>
  <si>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</si>
  <si>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</si>
  <si>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</si>
  <si>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</si>
  <si>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</si>
  <si>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</si>
  <si>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</si>
  <si>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</si>
  <si>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</si>
  <si>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</si>
  <si>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</si>
  <si>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</si>
  <si>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</si>
  <si>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</si>
  <si>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</si>
  <si>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</si>
  <si>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</si>
  <si>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</si>
  <si>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</si>
  <si>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</si>
  <si>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</si>
  <si>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</si>
  <si>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</si>
  <si>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</si>
  <si>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</si>
  <si>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</si>
  <si>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</si>
  <si>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</si>
  <si>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</si>
  <si>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</si>
  <si>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</si>
  <si>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</si>
  <si>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</si>
  <si>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</si>
  <si>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</si>
  <si>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</si>
  <si>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</si>
  <si>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</si>
  <si>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</si>
  <si>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</si>
  <si>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</si>
  <si>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</si>
  <si>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</si>
  <si>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</si>
  <si>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</si>
  <si>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</si>
  <si>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</si>
  <si>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</si>
  <si>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</si>
  <si>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</si>
  <si>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</si>
  <si>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</si>
  <si>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</si>
  <si>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</si>
  <si>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</si>
  <si>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</si>
  <si>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</si>
  <si>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</si>
  <si>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</si>
  <si>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</si>
  <si>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</si>
  <si>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</si>
  <si>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</si>
  <si>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</si>
  <si>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</si>
  <si>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</si>
  <si>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</si>
  <si>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</si>
  <si>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</si>
  <si>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</si>
  <si>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</si>
  <si>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</si>
  <si>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</si>
  <si>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</si>
  <si>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</si>
  <si>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</si>
  <si>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</si>
  <si>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</si>
  <si>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</si>
  <si>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</si>
  <si>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</si>
  <si>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</si>
  <si>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</si>
  <si>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</si>
  <si>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</si>
  <si>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</si>
  <si>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</si>
  <si>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</si>
  <si>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</si>
  <si>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</si>
  <si>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</si>
  <si>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</si>
  <si>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</si>
  <si>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</si>
  <si>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</si>
  <si>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</si>
  <si>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</si>
  <si>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</si>
  <si>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</si>
  <si>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</si>
  <si>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</si>
  <si>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</si>
  <si>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</si>
  <si>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</si>
  <si>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</si>
  <si>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</si>
  <si>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</si>
  <si>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</si>
  <si>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</si>
  <si>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</si>
  <si>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</si>
  <si>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</si>
  <si>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</si>
  <si>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</si>
  <si>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</si>
  <si>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</si>
  <si>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</si>
  <si>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</si>
  <si>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</si>
  <si>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</si>
  <si>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</si>
  <si>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</si>
  <si>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</si>
  <si>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</si>
  <si>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</si>
  <si>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</si>
  <si>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</si>
  <si>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</si>
  <si>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</si>
  <si>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</si>
  <si>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</si>
  <si>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</si>
  <si>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</si>
  <si>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</si>
  <si>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</si>
  <si>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</si>
  <si>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</si>
  <si>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</si>
  <si>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</si>
  <si>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</si>
  <si>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</si>
  <si>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</si>
  <si>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</si>
  <si>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</si>
  <si>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</si>
  <si>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</si>
  <si>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</si>
  <si>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</si>
  <si>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</si>
  <si>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</si>
  <si>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</si>
  <si>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</si>
  <si>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</si>
  <si>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</si>
  <si>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</si>
  <si>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</si>
  <si>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</si>
  <si>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</si>
  <si>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</si>
  <si>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</si>
  <si>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</si>
  <si>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</si>
  <si>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</si>
  <si>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</si>
  <si>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</si>
  <si>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</si>
  <si>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</si>
  <si>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</si>
  <si>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</si>
  <si>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</si>
  <si>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</si>
  <si>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</si>
  <si>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</si>
  <si>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</si>
  <si>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</si>
  <si>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</si>
  <si>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</si>
  <si>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</si>
  <si>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</si>
  <si>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</si>
  <si>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</si>
  <si>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</si>
  <si>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</si>
  <si>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</si>
  <si>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</si>
  <si>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</si>
  <si>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</si>
  <si>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</si>
  <si>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</si>
  <si>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</si>
  <si>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</si>
  <si>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</si>
  <si>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</si>
  <si>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</si>
  <si>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</si>
  <si>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</si>
  <si>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</si>
  <si>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</si>
  <si>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</si>
  <si>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</si>
  <si>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</si>
  <si>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</si>
  <si>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</si>
  <si>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</si>
  <si>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</si>
  <si>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</si>
  <si>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</si>
  <si>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</si>
  <si>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</si>
  <si>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</si>
  <si>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</si>
  <si>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</si>
  <si>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</si>
  <si>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</si>
  <si>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</si>
  <si>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</si>
  <si>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</si>
  <si>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</si>
  <si>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</si>
  <si>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</si>
  <si>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</si>
  <si>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</si>
  <si>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</si>
  <si>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</si>
  <si>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</si>
  <si>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</si>
  <si>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</si>
  <si>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</si>
  <si>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</si>
  <si>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</si>
  <si>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</si>
  <si>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</si>
  <si>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</si>
  <si>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</si>
  <si>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</si>
  <si>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</si>
  <si>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</si>
  <si>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</si>
  <si>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</si>
  <si>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</si>
  <si>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</si>
  <si>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</si>
  <si>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</si>
  <si>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</si>
  <si>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</si>
  <si>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</si>
  <si>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</si>
  <si>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</si>
  <si>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</si>
  <si>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</si>
  <si>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</si>
  <si>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</si>
  <si>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</si>
  <si>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</si>
  <si>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</si>
  <si>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</si>
  <si>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</si>
  <si>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</si>
  <si>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</si>
  <si>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</si>
  <si>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</si>
  <si>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</si>
  <si>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</si>
  <si>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</si>
  <si>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</si>
  <si>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</si>
  <si>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</si>
  <si>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</si>
  <si>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</si>
  <si>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</si>
  <si>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</si>
  <si>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</si>
  <si>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</si>
  <si>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</si>
  <si>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</si>
  <si>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</si>
  <si>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</si>
  <si>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</si>
  <si>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</si>
  <si>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</si>
  <si>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</si>
  <si>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</si>
  <si>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</si>
  <si>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</si>
  <si>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</si>
  <si>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</si>
  <si>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</si>
  <si>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</si>
  <si>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</si>
  <si>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</si>
  <si>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</si>
  <si>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</si>
  <si>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</si>
  <si>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</si>
  <si>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</si>
  <si>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</si>
  <si>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</si>
  <si>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</si>
  <si>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</si>
  <si>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</si>
  <si>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</si>
  <si>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</si>
  <si>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</si>
  <si>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</si>
  <si>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</si>
  <si>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</si>
  <si>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</si>
  <si>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</si>
  <si>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</si>
  <si>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</si>
  <si>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</si>
  <si>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</si>
  <si>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</si>
  <si>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</si>
  <si>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</si>
  <si>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</si>
  <si>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</si>
  <si>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</si>
  <si>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</si>
  <si>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</si>
  <si>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</si>
  <si>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</si>
  <si>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</si>
  <si>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</si>
  <si>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</si>
  <si>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</si>
  <si>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</si>
  <si>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</si>
  <si>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</si>
  <si>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</si>
  <si>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</si>
  <si>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</si>
  <si>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</si>
  <si>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</si>
  <si>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</si>
  <si>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</si>
  <si>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</si>
  <si>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</si>
  <si>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</si>
  <si>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</si>
  <si>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</si>
  <si>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</si>
  <si>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</si>
  <si>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</si>
  <si>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</si>
  <si>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</si>
  <si>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</si>
  <si>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</si>
  <si>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</si>
  <si>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</si>
  <si>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</si>
  <si>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</si>
  <si>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</si>
  <si>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</si>
  <si>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</si>
  <si>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</si>
  <si>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</si>
  <si>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</si>
  <si>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</si>
  <si>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</si>
  <si>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</si>
  <si>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</si>
  <si>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</si>
  <si>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</si>
  <si>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</si>
  <si>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</si>
  <si>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</si>
  <si>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</si>
  <si>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</si>
  <si>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</si>
  <si>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</si>
  <si>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</si>
  <si>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</si>
  <si>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</si>
  <si>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</si>
  <si>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</si>
  <si>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</si>
  <si>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</si>
  <si>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</si>
  <si>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</si>
  <si>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</si>
  <si>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</si>
  <si>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</si>
  <si>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</si>
  <si>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</si>
  <si>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</si>
  <si>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</si>
  <si>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</si>
  <si>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</si>
  <si>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</si>
  <si>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</si>
  <si>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</si>
  <si>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</si>
  <si>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</si>
  <si>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</si>
  <si>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</si>
  <si>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</si>
  <si>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</si>
  <si>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</si>
  <si>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</si>
  <si>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</si>
  <si>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</si>
  <si>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</si>
  <si>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</si>
  <si>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</si>
  <si>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</si>
  <si>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</si>
  <si>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</si>
  <si>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</si>
  <si>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</si>
  <si>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</si>
  <si>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</si>
  <si>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</si>
  <si>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</si>
  <si>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</si>
  <si>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</si>
  <si>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</si>
  <si>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</si>
  <si>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</si>
  <si>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</si>
  <si>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</si>
  <si>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</si>
  <si>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</si>
  <si>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</si>
  <si>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</si>
  <si>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</si>
  <si>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</si>
  <si>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</si>
  <si>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</si>
  <si>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</si>
  <si>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</si>
  <si>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</si>
  <si>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</si>
  <si>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</si>
  <si>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</si>
  <si>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</si>
  <si>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</si>
  <si>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</si>
  <si>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</si>
  <si>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</si>
  <si>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</si>
  <si>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</si>
  <si>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</si>
  <si>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</si>
  <si>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</si>
  <si>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</si>
  <si>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</si>
  <si>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</si>
  <si>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</si>
  <si>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</si>
  <si>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</si>
  <si>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</si>
  <si>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</si>
  <si>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</si>
  <si>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</si>
  <si>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</si>
  <si>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</si>
  <si>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</si>
  <si>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</si>
  <si>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</si>
  <si>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</si>
  <si>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</si>
  <si>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</si>
  <si>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</si>
  <si>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</si>
  <si>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</si>
  <si>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</si>
  <si>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</si>
  <si>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</si>
  <si>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</si>
  <si>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</si>
  <si>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</si>
  <si>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</si>
  <si>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</si>
  <si>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</si>
  <si>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</si>
  <si>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</si>
  <si>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</si>
  <si>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</si>
  <si>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</si>
  <si>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</si>
  <si>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</si>
  <si>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</si>
  <si>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</si>
  <si>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</si>
  <si>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</si>
  <si>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</si>
  <si>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</si>
  <si>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</si>
  <si>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</si>
  <si>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</si>
  <si>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</si>
  <si>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</si>
  <si>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</si>
  <si>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</si>
  <si>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</si>
  <si>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</si>
  <si>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</si>
  <si>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</si>
  <si>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</si>
  <si>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</si>
  <si>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</si>
  <si>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</si>
  <si>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</si>
  <si>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</si>
  <si>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</si>
  <si>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</si>
  <si>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</si>
  <si>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</si>
  <si>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</si>
  <si>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</si>
  <si>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</si>
  <si>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</si>
  <si>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</si>
  <si>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</si>
  <si>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</si>
  <si>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</si>
  <si>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</si>
  <si>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</si>
  <si>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</si>
  <si>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</si>
  <si>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</si>
  <si>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</si>
  <si>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</si>
  <si>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</si>
  <si>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</si>
  <si>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</si>
  <si>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</si>
  <si>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</si>
  <si>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</si>
  <si>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</si>
  <si>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</si>
  <si>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</si>
  <si>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</si>
  <si>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</si>
  <si>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</si>
  <si>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</si>
  <si>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</si>
  <si>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</si>
  <si>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</si>
  <si>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</si>
  <si>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</si>
  <si>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</si>
  <si>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</si>
  <si>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</si>
  <si>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</si>
  <si>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</si>
  <si>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</si>
  <si>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</si>
  <si>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</si>
  <si>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</si>
  <si>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</si>
  <si>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</si>
  <si>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</si>
  <si>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</si>
  <si>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</si>
  <si>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</si>
  <si>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</si>
  <si>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</si>
  <si>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</si>
  <si>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</si>
  <si>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</si>
  <si>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</si>
  <si>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</si>
  <si>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</si>
  <si>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</si>
  <si>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</si>
  <si>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</si>
  <si>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</si>
  <si>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</si>
  <si>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</si>
  <si>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</si>
  <si>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</si>
  <si>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</si>
  <si>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</si>
  <si>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</si>
  <si>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</si>
  <si>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</si>
  <si>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</si>
  <si>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</si>
  <si>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</si>
  <si>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</si>
  <si>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</si>
  <si>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</si>
  <si>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</si>
  <si>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</si>
  <si>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</si>
  <si>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</si>
  <si>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</si>
  <si>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</si>
  <si>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</si>
  <si>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</si>
  <si>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</si>
  <si>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</si>
  <si>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</si>
  <si>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</si>
  <si>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</si>
  <si>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</si>
  <si>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</si>
  <si>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</si>
  <si>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</si>
  <si>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</si>
  <si>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</si>
  <si>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</si>
  <si>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</si>
  <si>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</si>
  <si>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</si>
  <si>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</si>
  <si>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</si>
  <si>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</si>
  <si>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</si>
  <si>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</si>
  <si>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</si>
  <si>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</si>
  <si>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</si>
  <si>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</si>
  <si>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</si>
  <si>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</si>
  <si>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</si>
  <si>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</si>
  <si>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</si>
  <si>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</si>
  <si>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</si>
  <si>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</si>
  <si>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</si>
  <si>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</si>
  <si>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</si>
  <si>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</si>
  <si>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</si>
  <si>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</si>
  <si>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</si>
  <si>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</si>
  <si>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</si>
  <si>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</si>
  <si>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</si>
  <si>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</si>
  <si>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</si>
  <si>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</si>
  <si>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</si>
  <si>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</si>
  <si>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</si>
  <si>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</si>
  <si>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</si>
  <si>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</si>
  <si>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</si>
  <si>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</si>
  <si>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</si>
  <si>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</si>
  <si>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</si>
  <si>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</si>
  <si>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</si>
  <si>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</si>
  <si>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</si>
  <si>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</si>
  <si>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</si>
  <si>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</si>
  <si>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</si>
  <si>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</si>
  <si>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</si>
  <si>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</si>
  <si>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</si>
  <si>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</si>
  <si>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</si>
  <si>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</si>
  <si>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</si>
  <si>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</si>
  <si>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</si>
  <si>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</si>
  <si>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</si>
  <si>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</si>
  <si>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</si>
  <si>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</si>
  <si>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</si>
  <si>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</si>
  <si>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</si>
  <si>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</si>
  <si>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</si>
  <si>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</si>
  <si>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</si>
  <si>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</si>
  <si>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</si>
  <si>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</si>
  <si>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</si>
  <si>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</si>
  <si>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</si>
  <si>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</si>
  <si>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</si>
  <si>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</si>
  <si>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</si>
  <si>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</si>
  <si>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</si>
  <si>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</si>
  <si>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</si>
  <si>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</si>
  <si>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</si>
  <si>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</si>
  <si>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</si>
  <si>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</si>
  <si>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</si>
  <si>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</si>
  <si>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</si>
  <si>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</si>
  <si>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</si>
  <si>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</si>
  <si>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</si>
  <si>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</si>
  <si>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</si>
  <si>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</si>
  <si>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</si>
  <si>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</si>
  <si>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</si>
  <si>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</si>
  <si>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</si>
  <si>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</si>
  <si>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</si>
  <si>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</si>
  <si>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</si>
  <si>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</si>
  <si>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</si>
  <si>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</si>
  <si>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</si>
  <si>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</si>
  <si>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</si>
  <si>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</si>
  <si>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</si>
  <si>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</si>
  <si>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</si>
  <si>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</si>
  <si>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</si>
  <si>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</si>
  <si>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</si>
  <si>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</si>
  <si>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</si>
  <si>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</si>
  <si>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</si>
  <si>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</si>
  <si>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</si>
  <si>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</si>
  <si>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</si>
  <si>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</si>
  <si>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</si>
  <si>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</si>
  <si>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</si>
  <si>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</si>
  <si>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</si>
  <si>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</si>
  <si>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</si>
  <si>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</si>
  <si>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</si>
  <si>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</si>
  <si>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</si>
  <si>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</si>
  <si>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</si>
  <si>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</si>
  <si>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</si>
  <si>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</si>
  <si>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</si>
  <si>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</si>
  <si>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</si>
  <si>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</si>
  <si>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</si>
  <si>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</si>
  <si>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</si>
  <si>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</si>
  <si>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</si>
  <si>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</si>
  <si>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</si>
  <si>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</si>
  <si>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</si>
  <si>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</si>
  <si>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</si>
  <si>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</si>
  <si>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</si>
  <si>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</si>
  <si>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</si>
  <si>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</si>
  <si>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</si>
  <si>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</si>
  <si>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</si>
  <si>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</si>
  <si>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</si>
  <si>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</si>
  <si>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</si>
  <si>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</si>
  <si>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</si>
  <si>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</si>
  <si>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</si>
  <si>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</si>
  <si>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</si>
  <si>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</si>
  <si>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</si>
  <si>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</si>
  <si>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</si>
  <si>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</si>
  <si>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</si>
  <si>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</si>
  <si>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</si>
  <si>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</si>
  <si>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</si>
  <si>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</si>
  <si>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</si>
  <si>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</si>
  <si>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</si>
  <si>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</si>
  <si>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</si>
  <si>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</si>
  <si>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</si>
  <si>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</si>
  <si>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</si>
  <si>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</si>
  <si>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</si>
  <si>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</si>
  <si>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</si>
  <si>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</si>
  <si>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</si>
  <si>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</si>
  <si>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</si>
  <si>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</si>
  <si>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</si>
  <si>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</si>
  <si>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</si>
  <si>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</si>
  <si>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</si>
  <si>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</si>
  <si>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</si>
  <si>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</si>
  <si>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</si>
  <si>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</si>
  <si>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</si>
  <si>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</si>
  <si>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</si>
  <si>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</si>
  <si>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</si>
  <si>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</si>
  <si>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</si>
  <si>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</si>
  <si>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</si>
  <si>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</si>
  <si>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</si>
  <si>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</si>
  <si>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</si>
  <si>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</si>
  <si>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</si>
  <si>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</si>
  <si>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</si>
  <si>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</si>
  <si>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</si>
  <si>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</si>
  <si>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</si>
  <si>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</si>
  <si>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</si>
  <si>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</si>
  <si>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</si>
  <si>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</si>
  <si>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</si>
  <si>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</si>
  <si>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</si>
  <si>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</si>
  <si>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</si>
  <si>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</si>
  <si>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</si>
  <si>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</si>
  <si>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</si>
  <si>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</si>
  <si>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</si>
  <si>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</si>
  <si>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</si>
  <si>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</si>
  <si>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</si>
  <si>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</si>
  <si>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</si>
  <si>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</si>
  <si>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</si>
  <si>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</si>
  <si>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</si>
  <si>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</si>
  <si>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</si>
  <si>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</si>
  <si>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</si>
  <si>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</si>
  <si>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</si>
  <si>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</si>
  <si>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</si>
  <si>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</si>
  <si>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</si>
  <si>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</si>
  <si>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</si>
  <si>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</si>
  <si>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</si>
  <si>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</si>
  <si>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</si>
  <si>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</si>
  <si>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</si>
  <si>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</si>
  <si>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</si>
  <si>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</si>
  <si>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</si>
  <si>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</si>
  <si>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</si>
  <si>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</si>
  <si>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</si>
  <si>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</si>
  <si>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</si>
  <si>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</si>
  <si>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</si>
  <si>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</si>
  <si>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</si>
  <si>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</si>
  <si>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</si>
  <si>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</si>
  <si>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</si>
  <si>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</si>
  <si>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</si>
  <si>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</si>
  <si>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</si>
  <si>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</si>
  <si>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</si>
  <si>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</si>
  <si>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</si>
  <si>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</si>
  <si>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</si>
  <si>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</si>
  <si>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</si>
  <si>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</si>
  <si>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</si>
  <si>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</si>
  <si>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</si>
  <si>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</si>
  <si>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</si>
  <si>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</si>
  <si>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</si>
  <si>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</si>
  <si>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</si>
  <si>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</si>
  <si>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</si>
  <si>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</si>
  <si>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</si>
  <si>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</si>
  <si>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</si>
  <si>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</si>
  <si>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</si>
  <si>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</si>
  <si>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</si>
  <si>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</si>
  <si>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</si>
  <si>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</si>
  <si>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</si>
  <si>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</si>
  <si>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</si>
  <si>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</si>
  <si>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</si>
  <si>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</si>
  <si>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</si>
  <si>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</si>
  <si>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</si>
  <si>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</si>
  <si>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</si>
  <si>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</si>
  <si>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</si>
  <si>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</si>
  <si>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</si>
  <si>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</si>
  <si>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</si>
  <si>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</si>
  <si>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</si>
  <si>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</si>
  <si>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</si>
  <si>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</si>
  <si>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</si>
  <si>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</si>
  <si>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</si>
  <si>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</si>
  <si>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</si>
  <si>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</si>
  <si>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</si>
  <si>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</si>
  <si>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</si>
  <si>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</si>
  <si>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</si>
  <si>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</si>
  <si>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</si>
  <si>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</si>
  <si>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</si>
  <si>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</si>
  <si>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</si>
  <si>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</si>
  <si>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</si>
  <si>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</si>
  <si>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</si>
  <si>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</si>
  <si>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</si>
  <si>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</si>
  <si>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</si>
  <si>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</si>
  <si>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</si>
  <si>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</si>
  <si>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</si>
  <si>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</si>
  <si>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</si>
  <si>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</si>
  <si>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</si>
  <si>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</si>
  <si>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</si>
  <si>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</si>
  <si>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</si>
  <si>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</si>
  <si>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</si>
  <si>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</si>
  <si>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</si>
  <si>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</si>
  <si>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</si>
  <si>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</si>
  <si>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</si>
  <si>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</si>
  <si>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</si>
  <si>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</si>
  <si>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</si>
  <si>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</si>
  <si>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</si>
  <si>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</si>
  <si>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</si>
  <si>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</si>
  <si>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</si>
  <si>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</si>
  <si>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</si>
  <si>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</si>
  <si>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</si>
  <si>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</si>
  <si>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</si>
  <si>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</si>
  <si>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</si>
  <si>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</si>
  <si>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</si>
  <si>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</si>
  <si>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</si>
  <si>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</si>
  <si>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</si>
  <si>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</si>
  <si>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</si>
  <si>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</si>
  <si>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</si>
  <si>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</si>
  <si>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</si>
  <si>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</si>
  <si>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</si>
  <si>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</si>
  <si>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</si>
  <si>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</si>
  <si>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</si>
  <si>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</si>
  <si>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</si>
  <si>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</si>
  <si>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</si>
  <si>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</si>
  <si>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</si>
  <si>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</si>
  <si>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</si>
  <si>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</si>
  <si>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</si>
  <si>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</si>
  <si>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</si>
  <si>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</si>
  <si>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</si>
  <si>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</si>
  <si>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</si>
  <si>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</si>
  <si>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</si>
  <si>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</si>
  <si>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</si>
  <si>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</si>
  <si>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</si>
  <si>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</si>
  <si>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</si>
  <si>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</si>
  <si>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</si>
  <si>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</si>
  <si>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</si>
  <si>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</si>
  <si>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</si>
  <si>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</si>
  <si>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</si>
  <si>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</si>
  <si>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</si>
  <si>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</si>
  <si>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</si>
  <si>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</si>
  <si>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</si>
  <si>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</si>
  <si>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</si>
  <si>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</si>
  <si>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</si>
  <si>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</si>
  <si>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</si>
  <si>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</si>
  <si>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</si>
  <si>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</si>
  <si>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</si>
  <si>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</si>
  <si>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</si>
  <si>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</si>
  <si>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</si>
  <si>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</si>
  <si>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</si>
  <si>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</si>
  <si>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</si>
  <si>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</si>
  <si>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</si>
  <si>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</si>
  <si>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</si>
  <si>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</si>
  <si>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</si>
  <si>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</si>
  <si>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</si>
  <si>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</si>
  <si>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</si>
  <si>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</si>
  <si>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</si>
  <si>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</si>
  <si>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</si>
  <si>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</si>
  <si>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</si>
  <si>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</si>
  <si>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</si>
  <si>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</si>
  <si>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</si>
  <si>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</si>
  <si>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</si>
  <si>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</si>
  <si>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</si>
  <si>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</si>
  <si>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</si>
  <si>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</si>
  <si>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</si>
  <si>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</si>
  <si>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</si>
  <si>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</si>
  <si>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</si>
  <si>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</si>
  <si>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</si>
  <si>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</si>
  <si>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</si>
  <si>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</si>
  <si>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</si>
  <si>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</si>
  <si>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</si>
  <si>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</si>
  <si>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</si>
  <si>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</si>
  <si>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</si>
  <si>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</si>
  <si>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</si>
  <si>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</si>
  <si>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</si>
  <si>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</si>
  <si>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</si>
  <si>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</si>
  <si>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</si>
  <si>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</si>
  <si>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</si>
  <si>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</si>
  <si>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</si>
  <si>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</si>
  <si>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</si>
  <si>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</si>
  <si>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</si>
  <si>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</si>
  <si>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</si>
  <si>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</si>
  <si>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</si>
  <si>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</si>
  <si>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</si>
  <si>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</si>
  <si>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</si>
  <si>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</si>
  <si>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</si>
  <si>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</si>
  <si>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</si>
  <si>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</si>
  <si>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</si>
  <si>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</si>
  <si>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</si>
  <si>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</si>
  <si>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</si>
  <si>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</si>
  <si>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</si>
  <si>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</si>
  <si>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</si>
  <si>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</si>
  <si>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</si>
  <si>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</si>
  <si>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</si>
  <si>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</si>
  <si>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</si>
  <si>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</si>
  <si>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</si>
  <si>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</si>
  <si>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</si>
  <si>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</si>
  <si>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</si>
  <si>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</si>
  <si>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</si>
  <si>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</si>
  <si>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</si>
  <si>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</si>
  <si>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</si>
  <si>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</si>
  <si>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</si>
  <si>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</si>
  <si>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</si>
  <si>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</si>
  <si>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</si>
  <si>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</si>
  <si>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</si>
  <si>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</si>
  <si>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</si>
  <si>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</si>
  <si>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</si>
  <si>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</si>
  <si>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</si>
  <si>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</si>
  <si>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</si>
  <si>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</si>
  <si>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</si>
  <si>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</si>
  <si>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</si>
  <si>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</si>
  <si>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</si>
  <si>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</si>
  <si>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</si>
  <si>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</si>
  <si>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</si>
  <si>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</si>
  <si>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</si>
  <si>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</si>
  <si>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</si>
  <si>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</si>
  <si>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</si>
  <si>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</si>
  <si>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</si>
  <si>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</si>
  <si>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</si>
  <si>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</si>
  <si>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</si>
  <si>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</si>
  <si>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</si>
  <si>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</si>
  <si>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</si>
  <si>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</si>
  <si>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</si>
  <si>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</si>
  <si>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</si>
  <si>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</si>
  <si>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</si>
  <si>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</si>
  <si>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</si>
  <si>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</si>
  <si>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</si>
  <si>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</si>
  <si>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</si>
  <si>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</si>
  <si>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</si>
  <si>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</si>
  <si>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</si>
  <si>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</si>
  <si>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</si>
  <si>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</si>
  <si>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</si>
  <si>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</si>
  <si>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</si>
  <si>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</si>
  <si>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</si>
  <si>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</si>
  <si>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</si>
  <si>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</si>
  <si>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</si>
  <si>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</si>
  <si>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</si>
  <si>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</si>
  <si>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</si>
  <si>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</si>
  <si>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</si>
  <si>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</si>
  <si>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</si>
  <si>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</si>
  <si>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</si>
  <si>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</si>
  <si>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</si>
  <si>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</si>
  <si>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</si>
  <si>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</si>
  <si>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</si>
  <si>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</si>
  <si>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</si>
  <si>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</si>
  <si>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</si>
  <si>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</si>
  <si>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</si>
  <si>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</si>
  <si>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</si>
  <si>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</si>
  <si>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</si>
  <si>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</si>
  <si>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</si>
  <si>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</si>
  <si>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</si>
  <si>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</si>
  <si>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</si>
  <si>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</si>
  <si>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</si>
  <si>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</si>
  <si>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</si>
  <si>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</si>
  <si>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</si>
  <si>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</si>
  <si>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</si>
  <si>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</si>
  <si>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</si>
  <si>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</si>
  <si>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</si>
  <si>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</si>
  <si>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</si>
  <si>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</si>
  <si>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</si>
  <si>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</si>
  <si>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</si>
  <si>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</si>
  <si>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</si>
  <si>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</si>
  <si>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</si>
  <si>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</si>
  <si>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</si>
  <si>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</si>
  <si>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</si>
  <si>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</si>
  <si>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</si>
  <si>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</si>
  <si>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</si>
  <si>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</si>
  <si>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</si>
  <si>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</si>
  <si>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</si>
  <si>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</si>
  <si>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</si>
  <si>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</si>
  <si>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</si>
  <si>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</si>
  <si>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</si>
  <si>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</si>
  <si>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</si>
  <si>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</si>
  <si>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</si>
  <si>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</si>
  <si>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</si>
  <si>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</si>
  <si>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</si>
  <si>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</si>
  <si>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</si>
  <si>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</si>
  <si>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</si>
  <si>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</si>
  <si>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</si>
  <si>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</si>
  <si>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</si>
  <si>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</si>
  <si>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</si>
  <si>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</si>
  <si>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</si>
  <si>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</si>
  <si>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</si>
  <si>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</si>
  <si>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</si>
  <si>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</si>
  <si>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</si>
  <si>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</si>
  <si>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</si>
  <si>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</si>
  <si>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</si>
  <si>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</si>
  <si>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</si>
  <si>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</si>
  <si>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</si>
  <si>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</si>
  <si>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</si>
  <si>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</si>
  <si>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</si>
  <si>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</si>
  <si>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</si>
  <si>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</si>
  <si>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</si>
  <si>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</si>
  <si>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</si>
  <si>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</si>
  <si>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</si>
  <si>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</si>
  <si>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</si>
  <si>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</si>
  <si>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</si>
  <si>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</si>
  <si>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</si>
  <si>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</si>
  <si>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</si>
  <si>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</si>
  <si>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</si>
  <si>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</si>
  <si>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</si>
  <si>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</si>
  <si>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</si>
  <si>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</si>
  <si>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</si>
  <si>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</si>
  <si>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</si>
  <si>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</si>
  <si>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</si>
  <si>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</si>
  <si>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</si>
  <si>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</si>
  <si>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</si>
  <si>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</si>
  <si>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</si>
  <si>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</si>
  <si>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</si>
  <si>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</si>
  <si>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</si>
  <si>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</si>
  <si>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</si>
  <si>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</si>
  <si>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</si>
  <si>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</si>
  <si>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</si>
  <si>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</si>
  <si>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</si>
  <si>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</si>
  <si>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</si>
  <si>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</si>
  <si>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</si>
  <si>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</si>
  <si>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</si>
  <si>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</si>
  <si>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</si>
  <si>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</si>
  <si>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</si>
  <si>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</si>
  <si>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</si>
  <si>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</si>
  <si>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</si>
  <si>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</si>
  <si>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</si>
  <si>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</si>
  <si>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</si>
  <si>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</si>
  <si>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</si>
  <si>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</si>
  <si>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</si>
  <si>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</si>
  <si>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</si>
  <si>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</si>
  <si>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</si>
  <si>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</si>
  <si>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</si>
  <si>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</si>
  <si>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</si>
  <si>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</si>
  <si>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</si>
  <si>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</si>
  <si>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</si>
  <si>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</si>
  <si>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</si>
  <si>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</si>
  <si>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</si>
  <si>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</si>
  <si>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</si>
  <si>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</si>
  <si>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</si>
  <si>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</si>
  <si>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</si>
  <si>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</si>
  <si>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</si>
  <si>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</si>
  <si>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</si>
  <si>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</si>
  <si>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</si>
  <si>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</si>
  <si>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</si>
  <si>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</si>
  <si>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</si>
  <si>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</si>
  <si>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</si>
  <si>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</si>
  <si>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</si>
  <si>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</si>
  <si>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</si>
  <si>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</si>
  <si>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</si>
  <si>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</si>
  <si>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</si>
  <si>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</si>
  <si>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</si>
  <si>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</si>
  <si>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</si>
  <si>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</si>
  <si>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</si>
  <si>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</si>
  <si>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</si>
  <si>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</si>
  <si>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</si>
  <si>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</si>
  <si>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</si>
  <si>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</si>
  <si>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</si>
  <si>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</si>
  <si>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</si>
  <si>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</si>
  <si>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</si>
  <si>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</si>
  <si>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</si>
  <si>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</si>
  <si>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</si>
  <si>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</si>
  <si>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</si>
  <si>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</si>
  <si>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</si>
  <si>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</si>
  <si>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</si>
  <si>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</si>
  <si>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</si>
  <si>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</si>
  <si>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</si>
  <si>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</si>
  <si>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</si>
  <si>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</si>
  <si>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</si>
  <si>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</si>
  <si>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</si>
  <si>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</si>
  <si>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</si>
  <si>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</si>
  <si>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</si>
  <si>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</si>
  <si>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</si>
  <si>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</si>
  <si>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</si>
  <si>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</si>
  <si>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</si>
  <si>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</si>
  <si>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</si>
  <si>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</si>
  <si>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</si>
  <si>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</si>
  <si>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</si>
  <si>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</si>
  <si>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</si>
  <si>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</si>
  <si>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</si>
  <si>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</si>
  <si>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</si>
  <si>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</si>
  <si>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</si>
  <si>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</si>
  <si>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</si>
  <si>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</si>
  <si>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</si>
  <si>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</si>
  <si>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</si>
  <si>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</si>
  <si>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</si>
  <si>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</si>
  <si>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</si>
  <si>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</si>
  <si>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</si>
  <si>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</si>
  <si>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</si>
  <si>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</si>
  <si>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</si>
  <si>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</si>
  <si>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</si>
  <si>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</si>
  <si>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</si>
  <si>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</si>
  <si>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</si>
  <si>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</si>
  <si>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</si>
  <si>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</si>
  <si>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</si>
  <si>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</si>
  <si>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</si>
  <si>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</si>
  <si>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</si>
  <si>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</si>
  <si>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</si>
  <si>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</si>
  <si>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</si>
  <si>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</si>
  <si>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</si>
  <si>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</si>
  <si>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</si>
  <si>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</si>
  <si>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</si>
  <si>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</si>
  <si>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</si>
  <si>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</si>
  <si>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</si>
  <si>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</si>
  <si>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</si>
  <si>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</si>
  <si>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</si>
  <si>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</si>
  <si>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</si>
  <si>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</si>
  <si>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</si>
  <si>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</si>
  <si>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</si>
  <si>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</si>
  <si>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</si>
  <si>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</si>
  <si>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</si>
  <si>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</si>
  <si>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</si>
  <si>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</si>
  <si>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</si>
  <si>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</si>
  <si>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</si>
  <si>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</si>
  <si>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</si>
  <si>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</si>
  <si>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</si>
  <si>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</si>
  <si>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</si>
  <si>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</si>
  <si>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</si>
  <si>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</si>
  <si>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</si>
  <si>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</si>
  <si>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</si>
  <si>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</si>
  <si>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</si>
  <si>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</si>
  <si>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</si>
  <si>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</si>
  <si>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</si>
  <si>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</si>
  <si>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</si>
  <si>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</si>
  <si>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</si>
  <si>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</si>
  <si>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</si>
  <si>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</si>
  <si>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</si>
  <si>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</si>
  <si>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</si>
  <si>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</si>
  <si>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</si>
  <si>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</si>
  <si>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</si>
  <si>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</si>
  <si>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</si>
  <si>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</si>
  <si>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</si>
  <si>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</si>
  <si>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</si>
  <si>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</si>
  <si>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</si>
  <si>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</si>
  <si>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</si>
  <si>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</si>
  <si>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</si>
  <si>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</si>
  <si>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</si>
  <si>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</si>
  <si>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</si>
  <si>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</si>
  <si>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</si>
  <si>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</si>
  <si>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</si>
  <si>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</si>
  <si>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</si>
  <si>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</si>
  <si>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</si>
  <si>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</si>
  <si>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</si>
  <si>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</si>
  <si>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</si>
  <si>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</si>
  <si>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</si>
  <si>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</si>
  <si>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</si>
  <si>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</si>
  <si>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</si>
  <si>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</si>
  <si>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</si>
  <si>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</si>
  <si>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</si>
  <si>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</si>
  <si>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</si>
  <si>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</si>
  <si>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</si>
  <si>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</si>
  <si>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</si>
  <si>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</si>
  <si>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</si>
  <si>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</si>
  <si>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</si>
  <si>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</si>
  <si>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</si>
  <si>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</si>
  <si>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</si>
  <si>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</si>
  <si>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</si>
  <si>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</si>
  <si>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</si>
  <si>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</si>
  <si>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</si>
  <si>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</si>
  <si>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</si>
  <si>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</si>
  <si>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</si>
  <si>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</si>
  <si>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</si>
  <si>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</si>
  <si>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</si>
  <si>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</si>
  <si>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</si>
  <si>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</si>
  <si>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</si>
  <si>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</si>
  <si>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</si>
  <si>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</si>
  <si>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</si>
  <si>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</si>
  <si>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</si>
  <si>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</si>
  <si>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</si>
  <si>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</si>
  <si>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</si>
  <si>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</si>
  <si>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</si>
  <si>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</si>
  <si>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</si>
  <si>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</si>
  <si>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</si>
  <si>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</si>
  <si>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</si>
  <si>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</si>
  <si>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</si>
  <si>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</si>
  <si>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</si>
  <si>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</si>
  <si>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</si>
  <si>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</si>
  <si>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</si>
  <si>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</si>
  <si>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</si>
  <si>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</si>
  <si>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</si>
  <si>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</si>
  <si>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</si>
  <si>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</si>
  <si>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</si>
  <si>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</si>
  <si>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</si>
  <si>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</si>
  <si>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</si>
  <si>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</si>
  <si>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</si>
  <si>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</si>
  <si>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</si>
  <si>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</si>
  <si>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</si>
  <si>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</si>
  <si>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</si>
  <si>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</si>
  <si>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</si>
  <si>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</si>
  <si>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</si>
  <si>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</si>
  <si>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</si>
  <si>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</si>
  <si>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</si>
  <si>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</si>
  <si>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</si>
  <si>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</si>
  <si>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</si>
  <si>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</si>
  <si>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</si>
  <si>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</si>
  <si>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</si>
  <si>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</si>
  <si>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</si>
  <si>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</si>
  <si>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</si>
  <si>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</si>
  <si>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</si>
  <si>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</si>
  <si>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</si>
  <si>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</si>
  <si>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</si>
  <si>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</si>
  <si>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</si>
  <si>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</si>
  <si>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</si>
  <si>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</si>
  <si>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</si>
  <si>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</si>
  <si>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</si>
  <si>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</si>
  <si>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</si>
  <si>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</si>
  <si>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</si>
  <si>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</si>
  <si>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</si>
  <si>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</si>
  <si>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</si>
  <si>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</si>
  <si>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</si>
  <si>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</si>
  <si>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</si>
  <si>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</si>
  <si>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</si>
  <si>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</si>
  <si>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</si>
  <si>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</si>
  <si>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</si>
  <si>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</si>
  <si>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</si>
  <si>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</si>
  <si>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</si>
  <si>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</si>
  <si>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</si>
  <si>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</si>
  <si>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</si>
  <si>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</si>
  <si>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</si>
  <si>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</si>
  <si>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</si>
  <si>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</si>
  <si>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</si>
  <si>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</si>
  <si>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</si>
  <si>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</si>
  <si>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</si>
  <si>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</si>
  <si>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</si>
  <si>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</si>
  <si>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</si>
  <si>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</si>
  <si>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</si>
  <si>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</si>
  <si>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</si>
  <si>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</si>
  <si>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</si>
  <si>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</si>
  <si>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</si>
  <si>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</si>
  <si>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</si>
  <si>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</si>
  <si>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</si>
  <si>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</si>
  <si>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</si>
  <si>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</si>
  <si>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</si>
  <si>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</si>
  <si>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</si>
  <si>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</si>
  <si>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</si>
  <si>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</si>
  <si>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</si>
  <si>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</si>
  <si>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</si>
  <si>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</si>
  <si>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</si>
  <si>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</si>
  <si>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</si>
  <si>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</si>
  <si>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</si>
  <si>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</si>
  <si>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</si>
  <si>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</si>
  <si>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</si>
  <si>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</si>
  <si>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</si>
  <si>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</si>
  <si>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</si>
  <si>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</si>
  <si>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</si>
  <si>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</si>
  <si>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</si>
  <si>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</si>
  <si>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</si>
  <si>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</si>
  <si>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</si>
  <si>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</si>
  <si>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</si>
  <si>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</si>
  <si>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</si>
  <si>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</si>
  <si>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</si>
  <si>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</si>
  <si>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</si>
  <si>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</si>
  <si>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</si>
  <si>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</si>
  <si>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</si>
  <si>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</si>
  <si>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</si>
  <si>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</si>
  <si>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</si>
  <si>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</si>
  <si>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</si>
  <si>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</si>
  <si>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</si>
  <si>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</si>
  <si>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</si>
  <si>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</si>
  <si>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</si>
  <si>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</si>
  <si>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</si>
  <si>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</si>
  <si>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</si>
  <si>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</si>
  <si>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</si>
  <si>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</si>
  <si>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</si>
  <si>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</si>
  <si>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</si>
  <si>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</si>
  <si>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</si>
  <si>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</si>
  <si>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</si>
  <si>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</si>
  <si>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</si>
  <si>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</si>
  <si>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</si>
  <si>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</si>
  <si>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</si>
  <si>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</si>
  <si>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</si>
  <si>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</si>
  <si>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</si>
  <si>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</si>
  <si>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</si>
  <si>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</si>
  <si>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</si>
  <si>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</si>
  <si>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</si>
  <si>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</si>
  <si>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</si>
  <si>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</si>
  <si>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</si>
  <si>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</si>
  <si>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</si>
  <si>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</si>
  <si>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</si>
  <si>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</si>
  <si>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</si>
  <si>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</si>
  <si>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</si>
  <si>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</si>
  <si>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</si>
  <si>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</si>
  <si>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</si>
  <si>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</si>
  <si>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</si>
  <si>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</si>
  <si>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</si>
  <si>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</si>
  <si>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</si>
  <si>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</si>
  <si>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</si>
  <si>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</si>
  <si>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</si>
  <si>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</si>
  <si>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</si>
  <si>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</si>
  <si>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</si>
  <si>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</si>
  <si>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</si>
  <si>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</si>
  <si>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</si>
  <si>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</si>
  <si>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</si>
  <si>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</si>
  <si>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</si>
  <si>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</si>
  <si>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</si>
  <si>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</si>
  <si>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</si>
  <si>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</si>
  <si>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</si>
  <si>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</si>
  <si>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</si>
  <si>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</si>
  <si>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</si>
  <si>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</si>
  <si>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</si>
  <si>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</si>
  <si>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</si>
  <si>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</si>
  <si>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</si>
  <si>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</si>
  <si>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</si>
  <si>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</si>
  <si>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</si>
  <si>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</si>
  <si>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</si>
  <si>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</si>
  <si>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</si>
  <si>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</si>
  <si>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</si>
  <si>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</si>
  <si>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</si>
  <si>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</si>
  <si>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</si>
  <si>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</si>
  <si>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</si>
  <si>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</si>
  <si>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</si>
  <si>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</si>
  <si>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</si>
  <si>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</si>
  <si>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</si>
  <si>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</si>
  <si>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</si>
  <si>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</si>
  <si>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</si>
  <si>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</si>
  <si>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</si>
  <si>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</si>
  <si>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</si>
  <si>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</si>
  <si>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</si>
  <si>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</si>
  <si>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</si>
  <si>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</si>
  <si>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</si>
  <si>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</si>
  <si>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</si>
  <si>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</si>
  <si>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</si>
  <si>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</si>
  <si>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</si>
  <si>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</si>
  <si>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</si>
  <si>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</si>
  <si>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</si>
  <si>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</si>
  <si>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</si>
  <si>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</si>
  <si>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</si>
  <si>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</si>
  <si>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</si>
  <si>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</si>
  <si>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</si>
  <si>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</si>
  <si>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</si>
  <si>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</si>
  <si>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</si>
  <si>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</si>
  <si>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</si>
  <si>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</si>
  <si>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</si>
  <si>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</si>
  <si>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</si>
  <si>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</si>
  <si>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</si>
  <si>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</si>
  <si>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</si>
  <si>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</si>
  <si>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</si>
  <si>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</si>
  <si>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</si>
  <si>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</si>
  <si>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</si>
  <si>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</si>
  <si>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</si>
  <si>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</si>
  <si>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</si>
  <si>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</si>
  <si>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</si>
  <si>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</si>
  <si>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</si>
  <si>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</si>
  <si>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</si>
  <si>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</si>
  <si>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</si>
  <si>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</si>
  <si>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</si>
  <si>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</si>
  <si>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</si>
  <si>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</si>
  <si>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</si>
  <si>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</si>
  <si>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</si>
  <si>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</si>
  <si>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</si>
  <si>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</si>
  <si>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</si>
  <si>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</si>
  <si>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</si>
  <si>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</si>
  <si>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</si>
  <si>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</si>
  <si>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</si>
  <si>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</si>
  <si>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</si>
  <si>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</si>
  <si>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</si>
  <si>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</si>
  <si>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</si>
  <si>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</si>
  <si>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</si>
  <si>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</si>
  <si>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</si>
  <si>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</si>
  <si>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</si>
  <si>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</si>
  <si>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</si>
  <si>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</si>
  <si>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</si>
  <si>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</si>
  <si>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</si>
  <si>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</si>
  <si>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</si>
  <si>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</si>
  <si>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</si>
  <si>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</si>
  <si>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</si>
  <si>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</si>
  <si>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</si>
  <si>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</si>
  <si>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</si>
  <si>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</si>
  <si>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</si>
  <si>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</si>
  <si>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</si>
  <si>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</si>
  <si>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</si>
  <si>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</si>
  <si>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</si>
  <si>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</si>
  <si>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</si>
  <si>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</si>
  <si>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</si>
  <si>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</si>
  <si>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</si>
  <si>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</si>
  <si>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</si>
  <si>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</si>
  <si>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</si>
  <si>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</si>
  <si>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</si>
  <si>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</si>
  <si>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</si>
  <si>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</si>
  <si>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</si>
  <si>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</si>
  <si>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</si>
  <si>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</si>
  <si>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</si>
  <si>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</si>
  <si>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</si>
  <si>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</si>
  <si>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</si>
  <si>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</si>
  <si>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</si>
  <si>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</si>
  <si>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</si>
  <si>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</si>
  <si>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</si>
  <si>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</si>
  <si>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</si>
  <si>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</si>
  <si>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</si>
  <si>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</si>
  <si>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</si>
  <si>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</si>
  <si>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</si>
  <si>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</si>
  <si>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</si>
  <si>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</si>
  <si>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</si>
  <si>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</si>
  <si>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</si>
  <si>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</si>
  <si>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</si>
  <si>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</si>
  <si>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</si>
  <si>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</si>
  <si>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</si>
  <si>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</si>
  <si>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</si>
  <si>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</si>
  <si>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</si>
  <si>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</si>
  <si>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</si>
  <si>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</si>
  <si>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</si>
  <si>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</si>
  <si>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</si>
  <si>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</si>
  <si>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</si>
  <si>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</si>
  <si>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</si>
  <si>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</si>
  <si>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</si>
  <si>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</si>
  <si>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</si>
  <si>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</si>
  <si>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</si>
  <si>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</si>
  <si>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</si>
  <si>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</si>
  <si>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</si>
  <si>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</si>
  <si>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</si>
  <si>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</si>
  <si>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</si>
  <si>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</si>
  <si>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</si>
  <si>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</si>
  <si>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</si>
  <si>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</si>
  <si>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</si>
  <si>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</si>
  <si>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</si>
  <si>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</si>
  <si>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</si>
  <si>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</si>
  <si>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</si>
  <si>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</si>
  <si>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</si>
  <si>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</si>
  <si>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</si>
  <si>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</si>
  <si>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</si>
  <si>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</si>
  <si>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</si>
  <si>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</si>
  <si>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</si>
  <si>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</si>
  <si>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</si>
  <si>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</si>
  <si>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</si>
  <si>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</si>
  <si>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</si>
  <si>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</si>
  <si>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</si>
  <si>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</si>
  <si>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</si>
  <si>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</si>
  <si>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</si>
  <si>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</si>
  <si>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</si>
  <si>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</si>
  <si>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</si>
  <si>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</si>
  <si>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</si>
  <si>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</si>
  <si>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</si>
  <si>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</si>
  <si>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</si>
  <si>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</si>
  <si>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</si>
  <si>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</si>
  <si>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</si>
  <si>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</si>
  <si>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</si>
  <si>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</si>
  <si>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</si>
  <si>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</si>
  <si>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</si>
  <si>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</si>
  <si>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</si>
  <si>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</si>
  <si>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</si>
  <si>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</si>
  <si>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</si>
  <si>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</si>
  <si>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</si>
  <si>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</si>
  <si>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</si>
  <si>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</si>
  <si>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</si>
  <si>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</si>
  <si>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</si>
  <si>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</si>
  <si>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</si>
  <si>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</si>
  <si>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</si>
  <si>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</si>
  <si>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</si>
  <si>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</si>
  <si>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</si>
  <si>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</si>
  <si>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</si>
  <si>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</si>
  <si>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</si>
  <si>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</si>
  <si>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</si>
  <si>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</si>
  <si>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</si>
  <si>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</si>
  <si>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</si>
  <si>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</si>
  <si>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</si>
  <si>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</si>
  <si>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</si>
  <si>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</si>
  <si>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</si>
  <si>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</si>
  <si>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</si>
  <si>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</si>
  <si>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</si>
  <si>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</si>
  <si>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</si>
  <si>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</si>
  <si>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</si>
  <si>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</si>
  <si>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</si>
  <si>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</si>
  <si>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</si>
  <si>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</si>
  <si>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</si>
  <si>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</si>
  <si>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</si>
  <si>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</si>
  <si>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</si>
  <si>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</si>
  <si>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</si>
  <si>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</si>
  <si>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</si>
  <si>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</si>
  <si>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</si>
  <si>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</si>
  <si>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</si>
  <si>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</si>
  <si>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</si>
  <si>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</si>
  <si>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</si>
  <si>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</si>
  <si>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</si>
  <si>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</si>
  <si>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</si>
  <si>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</si>
  <si>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</si>
  <si>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</si>
  <si>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</si>
  <si>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</si>
  <si>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</si>
  <si>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</si>
  <si>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</si>
  <si>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</si>
  <si>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</si>
  <si>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</si>
  <si>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</si>
  <si>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</si>
  <si>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</si>
  <si>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</si>
  <si>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</si>
  <si>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</si>
  <si>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</si>
  <si>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</si>
  <si>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</si>
  <si>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</si>
  <si>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</si>
  <si>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</si>
  <si>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</si>
  <si>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</si>
  <si>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</si>
  <si>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</si>
  <si>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</si>
  <si>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</si>
  <si>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</si>
  <si>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</si>
  <si>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</si>
  <si>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</si>
  <si>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</si>
  <si>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</si>
  <si>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</si>
  <si>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</si>
  <si>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</si>
  <si>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</si>
  <si>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</si>
  <si>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</si>
  <si>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</si>
  <si>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</si>
  <si>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</si>
  <si>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</si>
  <si>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</si>
  <si>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</si>
  <si>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</si>
  <si>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</si>
  <si>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</si>
  <si>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</si>
  <si>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</si>
  <si>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</si>
  <si>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</si>
  <si>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</si>
  <si>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</si>
  <si>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</si>
  <si>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</si>
  <si>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</si>
  <si>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</si>
  <si>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</si>
  <si>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</si>
  <si>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</si>
  <si>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</si>
  <si>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</si>
  <si>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</si>
  <si>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</si>
  <si>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</si>
  <si>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</si>
  <si>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</si>
  <si>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</si>
  <si>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</si>
  <si>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</si>
  <si>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</si>
  <si>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</si>
  <si>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</si>
  <si>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</si>
  <si>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</si>
  <si>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</si>
  <si>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</si>
  <si>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</si>
  <si>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</si>
  <si>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</si>
  <si>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</si>
  <si>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</si>
  <si>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</si>
  <si>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</si>
  <si>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</si>
  <si>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</si>
  <si>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</si>
  <si>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</si>
  <si>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</si>
  <si>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</si>
  <si>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</si>
  <si>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</si>
  <si>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</si>
  <si>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</si>
  <si>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</si>
  <si>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</si>
  <si>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</si>
  <si>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</si>
  <si>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</si>
  <si>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</si>
  <si>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</si>
  <si>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</si>
  <si>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</si>
  <si>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</si>
  <si>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</si>
  <si>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</si>
  <si>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</si>
  <si>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</si>
  <si>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</si>
  <si>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</si>
  <si>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</si>
  <si>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</si>
  <si>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</si>
  <si>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</si>
  <si>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</si>
  <si>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</si>
  <si>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</si>
  <si>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</si>
  <si>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</si>
  <si>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</si>
  <si>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</si>
  <si>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</si>
  <si>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</si>
  <si>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</si>
  <si>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</si>
  <si>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</si>
  <si>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</si>
  <si>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</si>
  <si>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</si>
  <si>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</si>
  <si>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</si>
  <si>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</si>
  <si>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</si>
  <si>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</si>
  <si>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</si>
  <si>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</si>
  <si>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</si>
  <si>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</si>
  <si>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</si>
  <si>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</si>
  <si>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</si>
  <si>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</si>
  <si>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</si>
  <si>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</si>
  <si>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</si>
  <si>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</si>
  <si>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</si>
  <si>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</si>
  <si>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</si>
  <si>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</si>
  <si>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</si>
  <si>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</si>
  <si>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</si>
  <si>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</si>
  <si>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</si>
  <si>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</si>
  <si>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</si>
  <si>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</si>
  <si>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</si>
  <si>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</si>
  <si>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</si>
  <si>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</si>
  <si>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</si>
  <si>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</si>
  <si>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</si>
  <si>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</si>
  <si>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</si>
  <si>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</si>
  <si>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</si>
  <si>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</si>
  <si>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</si>
  <si>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</si>
  <si>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</si>
  <si>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</si>
  <si>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</si>
  <si>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</si>
  <si>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</si>
  <si>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</si>
  <si>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</si>
  <si>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</si>
  <si>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</si>
  <si>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</si>
  <si>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</si>
  <si>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</si>
  <si>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</si>
  <si>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</si>
  <si>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</si>
  <si>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</si>
  <si>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</si>
  <si>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</si>
  <si>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</si>
  <si>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</si>
  <si>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</si>
  <si>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</si>
  <si>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</si>
  <si>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</si>
  <si>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</si>
  <si>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</si>
  <si>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</si>
  <si>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</si>
  <si>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</si>
  <si>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</si>
  <si>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</si>
  <si>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</si>
  <si>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</si>
  <si>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</si>
  <si>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</si>
  <si>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</si>
  <si>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</si>
  <si>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</si>
  <si>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</si>
  <si>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</si>
  <si>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</si>
  <si>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</si>
  <si>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</si>
  <si>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</si>
  <si>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</si>
  <si>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</si>
  <si>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</si>
  <si>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</si>
  <si>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</si>
  <si>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</si>
  <si>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</si>
  <si>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</si>
  <si>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</si>
  <si>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</si>
  <si>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</si>
  <si>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</si>
  <si>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</si>
  <si>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</si>
  <si>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</si>
  <si>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</si>
  <si>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</si>
  <si>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</si>
  <si>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</si>
  <si>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</si>
  <si>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</si>
  <si>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</si>
  <si>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</si>
  <si>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</si>
  <si>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</si>
  <si>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</si>
  <si>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</si>
  <si>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</si>
  <si>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</si>
  <si>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</si>
  <si>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</si>
  <si>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</si>
  <si>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</si>
  <si>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</si>
  <si>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</si>
  <si>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</si>
  <si>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</si>
  <si>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</si>
  <si>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</si>
  <si>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</si>
  <si>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</si>
  <si>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</si>
  <si>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</si>
  <si>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</si>
  <si>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</si>
  <si>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</si>
  <si>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</si>
  <si>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</si>
  <si>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</si>
  <si>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</si>
  <si>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</si>
  <si>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</si>
  <si>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</si>
  <si>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</si>
  <si>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</si>
  <si>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</si>
  <si>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</si>
  <si>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</si>
  <si>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</si>
  <si>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</si>
  <si>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</si>
  <si>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</si>
  <si>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</si>
  <si>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</si>
  <si>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</si>
  <si>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</si>
  <si>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</si>
  <si>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</si>
  <si>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</si>
  <si>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</si>
  <si>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</si>
  <si>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</si>
  <si>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</si>
  <si>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</si>
  <si>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</si>
  <si>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</si>
  <si>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</si>
  <si>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</si>
  <si>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</si>
  <si>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</si>
  <si>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</si>
  <si>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</si>
  <si>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</si>
  <si>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</si>
  <si>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</si>
  <si>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</si>
  <si>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</si>
  <si>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</si>
  <si>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</si>
  <si>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</si>
  <si>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</si>
  <si>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</si>
  <si>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</si>
  <si>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</si>
  <si>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</si>
  <si>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</si>
  <si>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</si>
  <si>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</si>
  <si>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</si>
  <si>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</si>
  <si>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</si>
  <si>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</si>
  <si>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</si>
  <si>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</si>
  <si>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</si>
  <si>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</si>
  <si>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</si>
  <si>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</si>
  <si>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</si>
  <si>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</si>
  <si>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</si>
  <si>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</si>
  <si>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</si>
  <si>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</si>
  <si>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</si>
  <si>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</si>
  <si>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</si>
  <si>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</si>
  <si>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</si>
  <si>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</si>
  <si>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</si>
  <si>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</si>
  <si>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</si>
  <si>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</si>
  <si>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</si>
  <si>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</si>
  <si>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</si>
  <si>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</si>
  <si>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</si>
  <si>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</si>
  <si>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</si>
  <si>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</si>
  <si>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</si>
  <si>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</si>
  <si>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</si>
  <si>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</si>
  <si>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</si>
  <si>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</si>
  <si>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</si>
  <si>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</si>
  <si>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</si>
  <si>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</si>
  <si>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</si>
  <si>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</si>
  <si>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</si>
  <si>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</si>
  <si>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</si>
  <si>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</si>
  <si>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</si>
  <si>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</si>
  <si>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</si>
  <si>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</si>
  <si>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</si>
  <si>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</si>
  <si>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</si>
  <si>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</si>
  <si>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</si>
  <si>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</si>
  <si>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</si>
  <si>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</si>
  <si>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</si>
  <si>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</si>
  <si>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</si>
  <si>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</si>
  <si>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</si>
  <si>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</si>
  <si>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</si>
  <si>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</si>
  <si>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</si>
  <si>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</si>
  <si>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</si>
  <si>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</si>
  <si>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</si>
  <si>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</si>
  <si>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</si>
  <si>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</si>
  <si>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</si>
  <si>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</si>
  <si>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</si>
  <si>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</si>
  <si>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</si>
  <si>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</si>
  <si>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</si>
  <si>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</si>
  <si>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</si>
  <si>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</si>
  <si>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</si>
  <si>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</si>
  <si>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</si>
  <si>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</si>
  <si>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</si>
  <si>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</si>
  <si>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</si>
  <si>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</si>
  <si>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</si>
  <si>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</si>
  <si>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</si>
  <si>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</si>
  <si>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</si>
  <si>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</si>
  <si>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</si>
  <si>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</si>
  <si>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</si>
  <si>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</si>
  <si>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</si>
  <si>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</si>
  <si>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</si>
  <si>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</si>
  <si>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</si>
  <si>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</si>
  <si>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</si>
  <si>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</si>
  <si>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</si>
  <si>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</si>
  <si>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</si>
  <si>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</si>
  <si>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</si>
  <si>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</si>
  <si>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</si>
  <si>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</si>
  <si>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</si>
  <si>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</si>
  <si>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</si>
  <si>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</si>
  <si>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</si>
  <si>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</si>
  <si>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</si>
  <si>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</si>
  <si>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</si>
  <si>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</si>
  <si>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</si>
  <si>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</si>
  <si>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</si>
  <si>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</si>
  <si>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</si>
  <si>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</si>
  <si>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</si>
  <si>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</si>
  <si>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</si>
  <si>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</si>
  <si>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</si>
  <si>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</si>
  <si>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</si>
  <si>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</si>
  <si>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</si>
  <si>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</si>
  <si>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</si>
  <si>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</si>
  <si>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</si>
  <si>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</si>
  <si>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</si>
  <si>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</si>
  <si>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</si>
  <si>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</si>
  <si>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</si>
  <si>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</si>
  <si>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</si>
  <si>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</si>
  <si>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</si>
  <si>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</si>
  <si>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</si>
  <si>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</si>
  <si>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</si>
  <si>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</si>
  <si>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</si>
  <si>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</si>
  <si>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</si>
  <si>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</si>
  <si>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</si>
  <si>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</si>
  <si>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</si>
  <si>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</si>
  <si>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</si>
  <si>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</si>
  <si>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</si>
  <si>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</si>
  <si>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</si>
  <si>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</si>
  <si>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</si>
  <si>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</si>
  <si>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</si>
  <si>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</si>
  <si>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</si>
  <si>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</si>
  <si>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</si>
  <si>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</si>
  <si>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</si>
  <si>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</si>
  <si>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</si>
  <si>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</si>
  <si>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</si>
  <si>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</si>
  <si>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</si>
  <si>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</si>
  <si>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</si>
  <si>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</si>
  <si>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</si>
  <si>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</si>
  <si>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</si>
  <si>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</si>
  <si>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</si>
  <si>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</si>
  <si>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</si>
  <si>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</si>
  <si>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</si>
  <si>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</si>
  <si>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</si>
  <si>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</si>
  <si>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</si>
  <si>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</si>
  <si>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</si>
  <si>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</si>
  <si>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</si>
  <si>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</si>
  <si>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</si>
  <si>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</si>
  <si>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</si>
  <si>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</si>
  <si>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</si>
  <si>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</si>
  <si>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</si>
  <si>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</si>
  <si>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</si>
  <si>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</si>
  <si>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</si>
  <si>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</si>
  <si>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</si>
  <si>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</si>
  <si>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</si>
  <si>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</si>
  <si>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</si>
  <si>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</si>
  <si>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</si>
  <si>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</si>
  <si>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</si>
  <si>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</si>
  <si>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</si>
  <si>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</si>
  <si>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</si>
  <si>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</si>
  <si>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</si>
  <si>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</si>
  <si>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</si>
  <si>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</si>
  <si>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</si>
  <si>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</si>
  <si>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</si>
  <si>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</si>
  <si>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</si>
  <si>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</si>
  <si>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</si>
  <si>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</si>
  <si>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</si>
  <si>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</si>
  <si>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</si>
  <si>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</si>
  <si>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</si>
  <si>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</si>
  <si>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</si>
  <si>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</si>
  <si>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</si>
  <si>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</si>
  <si>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</si>
  <si>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</si>
  <si>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</si>
  <si>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</si>
  <si>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</si>
  <si>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</si>
  <si>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</si>
  <si>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</si>
  <si>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</si>
  <si>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</si>
  <si>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</si>
  <si>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</si>
  <si>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</si>
  <si>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</si>
  <si>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</si>
  <si>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</si>
  <si>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</si>
  <si>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</si>
  <si>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</si>
  <si>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</si>
  <si>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</si>
  <si>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</si>
  <si>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</si>
  <si>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</si>
  <si>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</si>
  <si>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</si>
  <si>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</si>
  <si>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</si>
  <si>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</si>
  <si>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</si>
  <si>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</si>
  <si>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</si>
  <si>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</si>
  <si>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</si>
  <si>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</si>
  <si>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</si>
  <si>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</si>
  <si>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</si>
  <si>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</si>
  <si>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</si>
  <si>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</si>
  <si>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</si>
  <si>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</si>
  <si>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</si>
  <si>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</si>
  <si>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</si>
  <si>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</si>
  <si>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</si>
  <si>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</si>
  <si>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</si>
  <si>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</si>
  <si>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</si>
  <si>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</si>
  <si>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</si>
  <si>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</si>
  <si>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</si>
  <si>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</si>
  <si>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</si>
  <si>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</si>
  <si>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</si>
  <si>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</si>
  <si>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</si>
  <si>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</si>
  <si>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</si>
  <si>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</si>
  <si>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</si>
  <si>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</si>
  <si>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</si>
  <si>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</si>
  <si>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</si>
  <si>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</si>
  <si>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</si>
  <si>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</si>
  <si>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</si>
  <si>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</si>
  <si>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</si>
  <si>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</si>
  <si>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</si>
  <si>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</si>
  <si>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</si>
  <si>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</si>
  <si>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</si>
  <si>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</si>
  <si>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</si>
  <si>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</si>
  <si>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</si>
  <si>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</si>
  <si>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</si>
  <si>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</si>
  <si>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</si>
  <si>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</si>
  <si>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</si>
  <si>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</si>
  <si>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</si>
  <si>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</si>
  <si>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</si>
  <si>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</si>
  <si>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</si>
  <si>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</si>
  <si>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</si>
  <si>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</si>
  <si>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</si>
  <si>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</si>
  <si>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</si>
  <si>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</si>
  <si>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</si>
  <si>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</si>
  <si>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</si>
  <si>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</si>
  <si>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</si>
  <si>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</si>
  <si>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</si>
  <si>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</si>
  <si>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</si>
  <si>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</si>
  <si>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</si>
  <si>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</si>
  <si>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</si>
  <si>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</si>
  <si>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</si>
  <si>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</si>
  <si>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</si>
  <si>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</si>
  <si>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</si>
  <si>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</si>
  <si>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</si>
  <si>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</si>
  <si>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</si>
  <si>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</si>
  <si>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</si>
  <si>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</si>
  <si>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</si>
  <si>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</si>
  <si>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</si>
  <si>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</si>
  <si>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</si>
  <si>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</si>
  <si>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</si>
  <si>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</si>
  <si>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</si>
  <si>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</si>
  <si>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</si>
  <si>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</si>
  <si>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</si>
  <si>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</si>
  <si>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</si>
  <si>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</si>
  <si>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</si>
  <si>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</si>
  <si>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</si>
  <si>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</si>
  <si>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</si>
  <si>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</si>
  <si>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</si>
  <si>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</si>
  <si>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</si>
  <si>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</si>
  <si>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</si>
  <si>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</si>
  <si>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</si>
  <si>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</si>
  <si>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</si>
  <si>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</si>
  <si>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</si>
  <si>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</si>
  <si>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</si>
  <si>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</si>
  <si>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</si>
  <si>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</si>
  <si>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</si>
  <si>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</si>
  <si>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</si>
  <si>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</si>
  <si>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</si>
  <si>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</si>
  <si>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</si>
  <si>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</si>
  <si>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</si>
  <si>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</si>
  <si>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</si>
  <si>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</si>
  <si>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</si>
  <si>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</si>
  <si>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</si>
  <si>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</si>
  <si>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</si>
  <si>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</si>
  <si>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</si>
  <si>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</si>
  <si>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</si>
  <si>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</si>
  <si>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</si>
  <si>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</si>
  <si>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</si>
  <si>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</si>
  <si>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</si>
  <si>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</si>
  <si>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</si>
  <si>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</si>
  <si>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</si>
  <si>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</si>
  <si>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</si>
  <si>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</si>
  <si>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</si>
  <si>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</si>
  <si>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</si>
  <si>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</si>
  <si>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</si>
  <si>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</si>
  <si>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</si>
  <si>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</si>
  <si>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</si>
  <si>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</si>
  <si>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</si>
  <si>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</si>
  <si>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</si>
  <si>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</si>
  <si>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</si>
  <si>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</si>
  <si>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</si>
  <si>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</si>
  <si>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</si>
  <si>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</si>
  <si>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</si>
  <si>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</si>
  <si>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</si>
  <si>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</si>
  <si>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</si>
  <si>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</si>
  <si>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</si>
  <si>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</si>
  <si>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</si>
  <si>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</si>
  <si>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</si>
  <si>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</si>
  <si>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</si>
  <si>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</si>
  <si>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</si>
  <si>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</si>
  <si>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</si>
  <si>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</si>
  <si>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</si>
  <si>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</si>
  <si>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</si>
  <si>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</si>
  <si>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</si>
  <si>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</si>
  <si>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</si>
  <si>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</si>
  <si>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</si>
  <si>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</si>
  <si>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</si>
  <si>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</si>
  <si>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</si>
  <si>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</si>
  <si>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</si>
  <si>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</si>
  <si>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</si>
  <si>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</si>
  <si>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</si>
  <si>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</si>
  <si>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</si>
  <si>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</si>
  <si>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</si>
  <si>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</si>
  <si>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</si>
  <si>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</si>
  <si>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</si>
  <si>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</si>
  <si>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</si>
  <si>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</si>
  <si>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</si>
  <si>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</si>
  <si>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</si>
  <si>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</si>
  <si>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</si>
  <si>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</si>
  <si>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</si>
  <si>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</si>
  <si>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</si>
  <si>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</si>
  <si>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</si>
  <si>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</si>
  <si>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</si>
  <si>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</si>
  <si>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</si>
  <si>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</si>
  <si>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</si>
  <si>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</si>
  <si>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</si>
  <si>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</si>
  <si>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</si>
  <si>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</si>
  <si>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</si>
  <si>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</si>
  <si>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</si>
  <si>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</si>
  <si>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</si>
  <si>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</si>
  <si>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</si>
  <si>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</si>
  <si>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</si>
  <si>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</si>
  <si>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</si>
  <si>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</si>
  <si>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</si>
  <si>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</si>
  <si>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</si>
  <si>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</si>
  <si>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</si>
  <si>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</si>
  <si>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</si>
  <si>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</si>
  <si>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</si>
  <si>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</si>
  <si>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</si>
  <si>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</si>
  <si>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</si>
  <si>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</si>
  <si>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</si>
  <si>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</si>
  <si>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</si>
  <si>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</si>
  <si>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</si>
  <si>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</si>
  <si>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</si>
  <si>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</si>
  <si>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</si>
  <si>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</si>
  <si>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</si>
  <si>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</si>
  <si>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</si>
  <si>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</si>
  <si>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</si>
  <si>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</si>
  <si>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</si>
  <si>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</si>
  <si>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</si>
  <si>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</si>
  <si>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</si>
  <si>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</si>
  <si>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</si>
  <si>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</si>
  <si>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</si>
  <si>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</si>
  <si>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</si>
  <si>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</si>
  <si>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</si>
  <si>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</si>
  <si>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</si>
  <si>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</si>
  <si>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</si>
  <si>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</si>
  <si>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</si>
  <si>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</si>
  <si>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</si>
  <si>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</si>
  <si>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</si>
  <si>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</si>
  <si>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</si>
  <si>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</si>
  <si>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</si>
  <si>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</si>
  <si>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</si>
  <si>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</si>
  <si>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</si>
  <si>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</si>
  <si>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</si>
  <si>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</si>
  <si>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</si>
  <si>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</si>
  <si>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</si>
  <si>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</si>
  <si>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</si>
  <si>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</si>
  <si>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</si>
  <si>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</si>
  <si>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</si>
  <si>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</si>
  <si>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</si>
  <si>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</si>
  <si>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</si>
  <si>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</si>
  <si>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</si>
  <si>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</si>
  <si>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</si>
  <si>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</si>
  <si>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</si>
  <si>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</si>
  <si>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</si>
  <si>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</si>
  <si>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</si>
  <si>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</si>
  <si>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</si>
  <si>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</si>
  <si>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</si>
  <si>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</si>
  <si>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</si>
  <si>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</si>
  <si>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</si>
  <si>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</si>
  <si>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</si>
  <si>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</si>
  <si>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</si>
  <si>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</si>
  <si>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</si>
  <si>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</si>
  <si>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</si>
  <si>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</si>
  <si>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</si>
  <si>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</si>
  <si>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</si>
  <si>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</si>
  <si>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</si>
  <si>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</si>
  <si>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</si>
  <si>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</si>
  <si>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</si>
  <si>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</si>
  <si>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</si>
  <si>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</si>
  <si>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</si>
  <si>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</si>
  <si>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</si>
  <si>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</si>
  <si>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</si>
  <si>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</si>
  <si>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</si>
  <si>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</si>
  <si>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</si>
  <si>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</si>
  <si>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</si>
  <si>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</si>
  <si>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</si>
  <si>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</si>
  <si>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</si>
  <si>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</si>
  <si>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</si>
  <si>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</si>
  <si>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</si>
  <si>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</si>
  <si>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</si>
  <si>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</si>
  <si>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</si>
  <si>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</si>
  <si>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</si>
  <si>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</si>
  <si>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</si>
  <si>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</si>
  <si>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</si>
  <si>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</si>
  <si>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</si>
  <si>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</si>
  <si>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</si>
  <si>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</si>
  <si>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</si>
  <si>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</si>
  <si>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</si>
  <si>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</si>
  <si>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</si>
  <si>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</si>
  <si>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</si>
  <si>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</si>
  <si>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</si>
  <si>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</si>
  <si>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</si>
  <si>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</si>
  <si>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</si>
  <si>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</si>
  <si>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</si>
  <si>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</si>
  <si>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</si>
  <si>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</si>
  <si>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</si>
  <si>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</si>
  <si>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</si>
  <si>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</si>
  <si>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</si>
  <si>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</si>
  <si>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</si>
  <si>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</si>
  <si>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</si>
  <si>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</si>
  <si>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</si>
  <si>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</si>
  <si>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</si>
  <si>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</si>
  <si>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</si>
  <si>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</si>
  <si>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</si>
  <si>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</si>
  <si>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</si>
  <si>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</si>
  <si>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</si>
  <si>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</si>
  <si>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</si>
  <si>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</si>
  <si>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</si>
  <si>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</si>
  <si>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</si>
  <si>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</si>
  <si>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</si>
  <si>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</si>
  <si>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</si>
  <si>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</si>
  <si>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</si>
  <si>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</si>
  <si>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</si>
  <si>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</si>
  <si>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</si>
  <si>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</si>
  <si>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</si>
  <si>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</si>
  <si>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</si>
  <si>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</si>
  <si>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</si>
  <si>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</si>
  <si>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</si>
  <si>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</si>
  <si>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</si>
  <si>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</si>
  <si>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</si>
  <si>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</si>
  <si>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</si>
  <si>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</si>
  <si>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</si>
  <si>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</si>
  <si>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</si>
  <si>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</si>
  <si>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</si>
  <si>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</si>
  <si>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</si>
  <si>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</si>
  <si>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</si>
  <si>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</si>
  <si>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</si>
  <si>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</si>
  <si>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</si>
  <si>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</si>
  <si>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</si>
  <si>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</si>
  <si>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</si>
  <si>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</si>
  <si>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</si>
  <si>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</si>
  <si>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</si>
  <si>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</si>
  <si>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</si>
  <si>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</si>
  <si>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</si>
  <si>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</si>
  <si>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</si>
  <si>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</si>
  <si>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</si>
  <si>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</si>
  <si>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</si>
  <si>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</si>
  <si>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</si>
  <si>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</si>
  <si>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</si>
  <si>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</si>
  <si>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</si>
  <si>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</si>
  <si>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</si>
  <si>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</si>
  <si>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</si>
  <si>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</si>
  <si>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</si>
  <si>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</si>
  <si>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</si>
  <si>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</si>
  <si>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</si>
  <si>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</si>
  <si>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</si>
  <si>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</si>
  <si>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</si>
  <si>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</si>
  <si>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</si>
  <si>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</si>
  <si>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</si>
  <si>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</si>
  <si>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</si>
  <si>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</si>
  <si>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</si>
  <si>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</si>
  <si>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</si>
  <si>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</si>
  <si>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</si>
  <si>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</si>
  <si>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</si>
  <si>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</si>
  <si>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</si>
  <si>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</si>
  <si>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</si>
  <si>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</si>
  <si>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</si>
  <si>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</si>
  <si>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</si>
  <si>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</si>
  <si>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</si>
  <si>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</si>
  <si>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</si>
  <si>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</si>
  <si>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</si>
  <si>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</si>
  <si>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</si>
  <si>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</si>
  <si>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</si>
  <si>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</si>
  <si>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</si>
  <si>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</si>
  <si>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</si>
  <si>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</si>
  <si>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</si>
  <si>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</si>
  <si>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</si>
  <si>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</si>
  <si>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</si>
  <si>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</si>
  <si>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</si>
  <si>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</si>
  <si>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</si>
  <si>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</si>
  <si>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</si>
  <si>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</si>
  <si>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</si>
  <si>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</si>
  <si>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</si>
  <si>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</si>
  <si>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</si>
  <si>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</si>
  <si>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</si>
  <si>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</si>
  <si>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</si>
  <si>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</si>
  <si>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</si>
  <si>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</si>
  <si>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</si>
  <si>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</si>
  <si>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</si>
  <si>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</si>
  <si>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</si>
  <si>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</si>
  <si>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</si>
  <si>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</si>
  <si>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</si>
  <si>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</si>
  <si>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</si>
  <si>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</si>
  <si>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</si>
  <si>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</si>
  <si>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</si>
  <si>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</si>
  <si>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</si>
  <si>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</si>
  <si>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</si>
  <si>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</si>
  <si>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</si>
  <si>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</si>
  <si>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</si>
  <si>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</si>
  <si>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</si>
  <si>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</si>
  <si>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</si>
  <si>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</si>
  <si>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</si>
  <si>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</si>
  <si>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</si>
  <si>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</si>
  <si>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</si>
  <si>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</si>
  <si>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</si>
  <si>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</si>
  <si>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</si>
  <si>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</si>
  <si>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</si>
  <si>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</si>
  <si>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</si>
  <si>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</si>
  <si>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</si>
  <si>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</si>
  <si>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</si>
  <si>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</si>
  <si>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</si>
  <si>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</si>
  <si>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</si>
  <si>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</si>
  <si>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</si>
  <si>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</si>
  <si>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</si>
  <si>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</si>
  <si>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</si>
  <si>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</si>
  <si>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</si>
  <si>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</si>
  <si>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</si>
  <si>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</si>
  <si>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</si>
  <si>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</si>
  <si>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</si>
  <si>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</si>
  <si>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</si>
  <si>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</si>
  <si>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</si>
  <si>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</si>
  <si>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</si>
  <si>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</si>
  <si>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</si>
  <si>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</si>
  <si>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</si>
  <si>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</si>
  <si>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</si>
  <si>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</si>
  <si>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</si>
  <si>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</si>
  <si>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</si>
  <si>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</si>
  <si>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</si>
  <si>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</si>
  <si>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</si>
  <si>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</si>
  <si>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</si>
  <si>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</si>
  <si>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</si>
  <si>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</si>
  <si>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</si>
  <si>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</si>
  <si>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</si>
  <si>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</si>
  <si>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</si>
  <si>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</si>
  <si>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</si>
  <si>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</si>
  <si>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</si>
  <si>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</si>
  <si>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</si>
  <si>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</si>
  <si>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</si>
  <si>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</si>
  <si>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</si>
  <si>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</si>
  <si>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</si>
  <si>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</si>
  <si>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</si>
  <si>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</si>
  <si>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</si>
  <si>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</si>
  <si>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</si>
  <si>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</si>
  <si>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</si>
  <si>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</si>
  <si>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</si>
  <si>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</si>
  <si>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</si>
  <si>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</si>
  <si>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</si>
  <si>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</si>
  <si>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</si>
  <si>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</si>
  <si>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</si>
  <si>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</si>
  <si>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</si>
  <si>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</si>
  <si>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</si>
  <si>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</si>
  <si>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</si>
  <si>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</si>
  <si>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</si>
  <si>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</si>
  <si>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</si>
  <si>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</si>
  <si>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</si>
  <si>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</si>
  <si>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</si>
  <si>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</si>
  <si>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</si>
  <si>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</si>
  <si>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</si>
  <si>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</si>
  <si>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</si>
  <si>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</si>
  <si>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</si>
  <si>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</si>
  <si>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</si>
  <si>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</si>
  <si>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</si>
  <si>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</si>
  <si>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</si>
  <si>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</si>
  <si>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</si>
  <si>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</si>
  <si>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</si>
  <si>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</si>
  <si>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</si>
  <si>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</si>
  <si>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</si>
  <si>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</si>
  <si>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</si>
  <si>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</si>
  <si>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</si>
  <si>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</si>
  <si>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</si>
  <si>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</si>
  <si>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</si>
  <si>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</si>
  <si>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</si>
  <si>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</si>
  <si>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</si>
  <si>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</si>
  <si>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</si>
  <si>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</si>
  <si>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</si>
  <si>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</si>
  <si>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</si>
  <si>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</si>
  <si>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</si>
  <si>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</si>
  <si>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</si>
  <si>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</si>
  <si>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</si>
  <si>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</si>
  <si>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</si>
  <si>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</si>
  <si>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</si>
  <si>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</si>
  <si>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</si>
  <si>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</si>
  <si>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</si>
  <si>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</si>
  <si>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</si>
  <si>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</si>
  <si>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</si>
  <si>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</si>
  <si>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</si>
  <si>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</si>
  <si>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</si>
  <si>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</si>
  <si>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</si>
  <si>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</si>
  <si>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</si>
  <si>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</si>
  <si>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</si>
  <si>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</si>
  <si>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</si>
  <si>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</si>
  <si>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</si>
  <si>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</si>
  <si>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</si>
  <si>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</si>
  <si>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</si>
  <si>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</si>
  <si>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</si>
  <si>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</si>
  <si>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</si>
  <si>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</si>
  <si>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</si>
  <si>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</si>
  <si>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</si>
  <si>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</si>
  <si>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</si>
  <si>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</si>
  <si>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</si>
  <si>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</si>
  <si>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</si>
  <si>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</si>
  <si>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</si>
  <si>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</si>
  <si>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</si>
  <si>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</si>
  <si>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</si>
  <si>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</si>
  <si>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</si>
  <si>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</si>
  <si>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</si>
  <si>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</si>
  <si>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</si>
  <si>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</si>
  <si>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</si>
  <si>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</si>
  <si>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</si>
  <si>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</si>
  <si>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</si>
  <si>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</si>
  <si>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</si>
  <si>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</si>
  <si>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</si>
  <si>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</si>
  <si>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</si>
  <si>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</si>
  <si>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</si>
  <si>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</si>
  <si>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</si>
  <si>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</si>
  <si>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</si>
  <si>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</si>
  <si>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</si>
  <si>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</si>
  <si>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</si>
  <si>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</si>
  <si>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</si>
  <si>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</si>
  <si>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</si>
  <si>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</si>
  <si>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</si>
  <si>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</si>
  <si>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</si>
  <si>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</si>
  <si>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</si>
  <si>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</si>
  <si>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</si>
  <si>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</si>
  <si>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</si>
  <si>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</si>
  <si>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</si>
  <si>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</si>
  <si>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</si>
  <si>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</si>
  <si>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</si>
  <si>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</si>
  <si>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</si>
  <si>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</si>
  <si>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</si>
  <si>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</si>
  <si>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</si>
  <si>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</si>
  <si>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</si>
  <si>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</si>
  <si>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</si>
  <si>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</si>
  <si>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</si>
  <si>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</si>
  <si>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</si>
  <si>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</si>
  <si>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</si>
  <si>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</si>
  <si>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</si>
  <si>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</si>
  <si>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</si>
  <si>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</si>
  <si>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</si>
  <si>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</si>
  <si>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</si>
  <si>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</si>
  <si>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</si>
  <si>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</si>
  <si>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</si>
  <si>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</si>
  <si>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</si>
  <si>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</si>
  <si>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</si>
  <si>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</si>
  <si>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</si>
  <si>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</si>
  <si>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</si>
  <si>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</si>
  <si>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</si>
  <si>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</si>
  <si>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</si>
  <si>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</si>
  <si>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</si>
  <si>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</si>
  <si>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</si>
  <si>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</si>
  <si>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</si>
  <si>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</si>
  <si>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</si>
  <si>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</si>
  <si>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</si>
  <si>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</si>
  <si>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</si>
  <si>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</si>
  <si>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</si>
  <si>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</si>
  <si>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</si>
  <si>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</si>
  <si>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</si>
  <si>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</si>
  <si>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</si>
  <si>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</si>
  <si>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</si>
  <si>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</si>
  <si>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</si>
  <si>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</si>
  <si>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</si>
  <si>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</si>
  <si>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</si>
  <si>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</si>
  <si>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</si>
  <si>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</si>
  <si>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</si>
  <si>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</si>
  <si>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</si>
  <si>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</si>
  <si>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</si>
  <si>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</si>
  <si>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</si>
  <si>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</si>
  <si>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</si>
  <si>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</si>
  <si>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</si>
  <si>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</si>
  <si>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</si>
  <si>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</si>
  <si>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</si>
  <si>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</si>
  <si>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</si>
  <si>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</si>
  <si>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</si>
  <si>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</si>
  <si>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</si>
  <si>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</si>
  <si>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</si>
  <si>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</si>
  <si>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</si>
  <si>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</si>
  <si>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</si>
  <si>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</si>
  <si>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</si>
  <si>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</si>
  <si>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</si>
  <si>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</si>
  <si>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</si>
  <si>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</si>
  <si>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</si>
  <si>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</si>
  <si>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</si>
  <si>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</si>
  <si>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</si>
  <si>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</si>
  <si>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</si>
  <si>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</si>
  <si>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</si>
  <si>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</si>
  <si>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</si>
  <si>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</si>
  <si>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</si>
  <si>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</si>
  <si>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</si>
  <si>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</si>
  <si>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</si>
  <si>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</si>
  <si>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</si>
  <si>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</si>
  <si>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</si>
  <si>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</si>
  <si>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</si>
  <si>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</si>
  <si>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</si>
  <si>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</si>
  <si>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</si>
  <si>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</si>
  <si>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</si>
  <si>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</si>
  <si>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</si>
  <si>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</si>
  <si>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</si>
  <si>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</si>
  <si>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</si>
  <si>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</si>
  <si>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</si>
  <si>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</si>
  <si>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</si>
  <si>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</si>
  <si>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</si>
  <si>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</si>
  <si>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</si>
  <si>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</si>
  <si>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</si>
  <si>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</si>
  <si>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</si>
  <si>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</si>
  <si>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</si>
  <si>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</si>
  <si>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</si>
  <si>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</si>
  <si>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</si>
  <si>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</si>
  <si>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</si>
  <si>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</si>
  <si>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</si>
  <si>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</si>
  <si>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</si>
  <si>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</si>
  <si>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</si>
  <si>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</si>
  <si>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</si>
  <si>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</si>
  <si>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</si>
  <si>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</si>
  <si>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</si>
  <si>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</si>
  <si>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</si>
  <si>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</si>
  <si>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</si>
  <si>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</si>
  <si>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</si>
  <si>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</si>
  <si>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</si>
  <si>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</si>
  <si>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</si>
  <si>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</si>
  <si>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</si>
  <si>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</si>
  <si>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</si>
  <si>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</si>
  <si>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</si>
  <si>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</si>
  <si>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</si>
  <si>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</si>
  <si>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</si>
  <si>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</si>
  <si>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</si>
  <si>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</si>
  <si>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</si>
  <si>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</si>
  <si>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</si>
  <si>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</si>
  <si>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</si>
  <si>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</si>
  <si>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</si>
  <si>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</si>
  <si>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</si>
  <si>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</si>
  <si>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</si>
  <si>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</si>
  <si>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</si>
  <si>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</si>
  <si>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</si>
  <si>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</si>
  <si>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</si>
  <si>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</si>
  <si>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</si>
  <si>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</si>
  <si>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</si>
  <si>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</si>
  <si>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</si>
  <si>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</si>
  <si>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</si>
  <si>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</si>
  <si>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</si>
  <si>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</si>
  <si>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</si>
  <si>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</si>
  <si>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</si>
  <si>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</si>
  <si>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</si>
  <si>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</si>
  <si>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</si>
  <si>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</si>
  <si>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</si>
  <si>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</si>
  <si>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</si>
  <si>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</si>
  <si>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</si>
  <si>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</si>
  <si>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</si>
  <si>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</si>
  <si>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</si>
  <si>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</si>
  <si>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</si>
  <si>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</si>
  <si>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</si>
  <si>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</si>
  <si>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</si>
  <si>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</si>
  <si>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</si>
  <si>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</si>
  <si>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</si>
  <si>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</si>
  <si>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</si>
  <si>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</si>
  <si>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</si>
  <si>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</si>
  <si>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</si>
  <si>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</si>
  <si>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</si>
  <si>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</si>
  <si>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</si>
  <si>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</si>
  <si>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</si>
  <si>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</si>
  <si>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</si>
  <si>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</si>
  <si>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</si>
  <si>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</si>
  <si>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</si>
  <si>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</si>
  <si>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</si>
  <si>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</si>
  <si>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</si>
  <si>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</si>
  <si>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</si>
  <si>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</si>
  <si>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</si>
  <si>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</si>
  <si>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</si>
  <si>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</si>
  <si>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</si>
  <si>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</si>
  <si>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</si>
  <si>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</si>
  <si>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</si>
  <si>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</si>
  <si>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</si>
  <si>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</si>
  <si>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</si>
  <si>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</si>
  <si>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</si>
  <si>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</si>
  <si>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</si>
  <si>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</si>
  <si>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</si>
  <si>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</si>
  <si>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</si>
  <si>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</si>
  <si>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</si>
  <si>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</si>
  <si>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</si>
  <si>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</si>
  <si>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</si>
  <si>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</si>
  <si>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</si>
  <si>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</si>
  <si>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</si>
  <si>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</si>
  <si>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</si>
  <si>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</si>
  <si>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</si>
  <si>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</si>
  <si>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</si>
  <si>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</si>
  <si>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</si>
  <si>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</si>
  <si>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</si>
  <si>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</si>
  <si>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</si>
  <si>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</si>
  <si>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</si>
  <si>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</si>
  <si>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</si>
  <si>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</si>
  <si>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</si>
  <si>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</si>
  <si>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</si>
  <si>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</si>
  <si>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</si>
  <si>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</si>
  <si>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</si>
  <si>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</si>
  <si>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</si>
  <si>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</si>
  <si>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</si>
  <si>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</si>
  <si>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</si>
  <si>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</si>
  <si>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</si>
  <si>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</si>
  <si>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</si>
  <si>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</si>
  <si>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</si>
  <si>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</si>
  <si>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</si>
  <si>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</si>
  <si>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</si>
  <si>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</si>
  <si>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</si>
  <si>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</si>
  <si>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</si>
  <si>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</si>
  <si>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</si>
  <si>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</si>
  <si>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</si>
  <si>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</si>
  <si>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</si>
  <si>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</si>
  <si>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</si>
  <si>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</si>
  <si>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</si>
  <si>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</si>
  <si>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</si>
  <si>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</si>
  <si>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</si>
  <si>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</si>
  <si>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</si>
  <si>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</si>
  <si>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</si>
  <si>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</si>
  <si>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</si>
  <si>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</si>
  <si>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</si>
  <si>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</si>
  <si>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</si>
  <si>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</si>
  <si>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</si>
  <si>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</si>
  <si>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</si>
  <si>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</si>
  <si>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</si>
  <si>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</si>
  <si>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</si>
  <si>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</si>
  <si>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</si>
  <si>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</si>
  <si>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</si>
  <si>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</si>
  <si>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</si>
  <si>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</si>
  <si>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</si>
  <si>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</si>
  <si>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</si>
  <si>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</si>
  <si>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</si>
  <si>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</si>
  <si>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</si>
  <si>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</si>
  <si>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</si>
  <si>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</si>
  <si>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</si>
  <si>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</si>
  <si>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</si>
  <si>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</si>
  <si>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</si>
  <si>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</si>
  <si>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</si>
  <si>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</si>
  <si>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</si>
  <si>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</si>
  <si>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</si>
  <si>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</si>
  <si>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</si>
  <si>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</si>
  <si>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</si>
  <si>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</si>
  <si>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</si>
  <si>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</si>
  <si>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</si>
  <si>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</si>
  <si>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</si>
  <si>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</si>
  <si>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</si>
  <si>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</si>
  <si>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</si>
  <si>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</si>
  <si>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</si>
  <si>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</si>
  <si>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</si>
  <si>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</si>
  <si>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</si>
  <si>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</si>
  <si>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</si>
  <si>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</si>
  <si>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</si>
  <si>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</si>
  <si>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</si>
  <si>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</si>
  <si>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</si>
  <si>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</si>
  <si>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</si>
  <si>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</si>
  <si>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</si>
  <si>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</si>
  <si>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</si>
  <si>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</si>
  <si>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</si>
  <si>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</si>
  <si>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</si>
  <si>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</si>
  <si>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</si>
  <si>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</si>
  <si>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</si>
  <si>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</si>
  <si>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</si>
  <si>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</si>
  <si>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</si>
  <si>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</si>
  <si>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</si>
  <si>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</si>
  <si>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</si>
  <si>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</si>
  <si>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</si>
  <si>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</si>
  <si>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</si>
  <si>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</si>
  <si>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</si>
  <si>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</si>
  <si>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</si>
  <si>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</si>
  <si>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</si>
  <si>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</si>
  <si>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</si>
  <si>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</si>
  <si>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</si>
  <si>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</si>
  <si>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</si>
  <si>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</si>
  <si>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</si>
  <si>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</si>
  <si>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</si>
  <si>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</si>
  <si>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</si>
  <si>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</si>
  <si>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</si>
  <si>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</si>
  <si>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</si>
  <si>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</si>
  <si>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</si>
  <si>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</si>
  <si>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</si>
  <si>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</si>
  <si>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</si>
  <si>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</si>
  <si>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</si>
  <si>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</si>
  <si>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</si>
  <si>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</si>
  <si>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</si>
  <si>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</si>
  <si>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</si>
  <si>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</si>
  <si>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</si>
  <si>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</si>
  <si>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</si>
  <si>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</si>
  <si>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</si>
  <si>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</si>
  <si>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</si>
  <si>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</si>
  <si>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</si>
  <si>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</si>
  <si>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</si>
  <si>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</si>
  <si>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</si>
  <si>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</si>
  <si>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</si>
  <si>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</si>
  <si>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</si>
  <si>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</si>
  <si>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</si>
  <si>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</si>
  <si>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</si>
  <si>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</si>
  <si>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</si>
  <si>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</si>
  <si>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</si>
  <si>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</si>
  <si>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</si>
  <si>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</si>
  <si>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</si>
  <si>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</si>
  <si>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</si>
  <si>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</si>
  <si>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</si>
  <si>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</si>
  <si>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</si>
  <si>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</si>
  <si>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</si>
  <si>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</si>
  <si>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</si>
  <si>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</si>
  <si>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</si>
  <si>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</si>
  <si>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</si>
  <si>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</si>
  <si>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</si>
  <si>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</si>
  <si>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</si>
  <si>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</si>
  <si>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</si>
  <si>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</si>
  <si>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</si>
  <si>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</si>
  <si>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</si>
  <si>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</si>
  <si>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</si>
  <si>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</si>
  <si>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</si>
  <si>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</si>
  <si>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</si>
  <si>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</si>
  <si>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</si>
  <si>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</si>
  <si>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</si>
  <si>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</si>
  <si>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</si>
  <si>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</si>
  <si>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</si>
  <si>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</si>
  <si>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</si>
  <si>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</si>
  <si>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</si>
  <si>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</si>
  <si>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</si>
  <si>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</si>
  <si>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</si>
  <si>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</si>
  <si>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</si>
  <si>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</si>
  <si>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</si>
  <si>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</si>
  <si>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</si>
  <si>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</si>
  <si>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</si>
  <si>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</si>
  <si>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</si>
  <si>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</si>
  <si>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</si>
  <si>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</si>
  <si>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</si>
  <si>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</si>
  <si>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</si>
  <si>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</si>
  <si>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</si>
  <si>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</si>
  <si>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</si>
  <si>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</si>
  <si>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</si>
  <si>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</si>
  <si>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</si>
  <si>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</si>
  <si>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</si>
  <si>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</si>
  <si>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</si>
  <si>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</si>
  <si>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</si>
  <si>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</si>
  <si>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</si>
  <si>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</si>
  <si>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</si>
  <si>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</si>
  <si>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</si>
  <si>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</si>
  <si>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</si>
  <si>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</si>
  <si>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</si>
  <si>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</si>
  <si>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</si>
  <si>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</si>
  <si>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</si>
  <si>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</si>
  <si>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</si>
  <si>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</si>
  <si>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</si>
  <si>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</si>
  <si>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</si>
  <si>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</si>
  <si>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</si>
  <si>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</si>
  <si>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</si>
  <si>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</si>
  <si>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</si>
  <si>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</si>
  <si>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</si>
  <si>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</si>
  <si>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</si>
  <si>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</si>
  <si>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</si>
  <si>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</si>
  <si>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</si>
  <si>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</si>
  <si>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</si>
  <si>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</si>
  <si>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</si>
  <si>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</si>
  <si>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</si>
  <si>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</si>
  <si>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</si>
  <si>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</si>
  <si>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</si>
  <si>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</si>
  <si>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</si>
  <si>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</si>
  <si>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</si>
  <si>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</si>
  <si>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</si>
  <si>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</si>
  <si>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</si>
  <si>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</si>
  <si>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</si>
  <si>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</si>
  <si>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</si>
  <si>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</si>
  <si>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</si>
  <si>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</si>
  <si>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</si>
  <si>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</si>
  <si>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</si>
  <si>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</si>
  <si>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</si>
  <si>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</si>
  <si>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</si>
  <si>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</si>
  <si>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</si>
  <si>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</si>
  <si>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</si>
  <si>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</si>
  <si>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</si>
  <si>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</si>
  <si>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</si>
  <si>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</si>
  <si>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</si>
  <si>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</si>
  <si>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</si>
  <si>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</si>
  <si>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</si>
  <si>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</si>
  <si>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</si>
  <si>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</si>
  <si>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</si>
  <si>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</si>
  <si>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</si>
  <si>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</si>
  <si>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</si>
  <si>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</si>
  <si>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</si>
  <si>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</si>
  <si>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</si>
  <si>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</si>
  <si>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</si>
  <si>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</si>
  <si>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</si>
  <si>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</si>
  <si>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</si>
  <si>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</si>
  <si>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</si>
  <si>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</si>
  <si>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</si>
  <si>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</si>
  <si>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</si>
  <si>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</si>
  <si>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</si>
  <si>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</si>
  <si>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</si>
  <si>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</si>
  <si>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</si>
  <si>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</si>
  <si>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</si>
  <si>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</si>
  <si>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</si>
  <si>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</si>
  <si>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</si>
  <si>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</si>
  <si>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</si>
  <si>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</si>
  <si>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</si>
  <si>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</si>
  <si>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</si>
  <si>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</si>
  <si>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</si>
  <si>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</si>
  <si>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</si>
  <si>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</si>
  <si>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</si>
  <si>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</si>
  <si>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</si>
  <si>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</si>
  <si>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</si>
  <si>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</si>
  <si>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</si>
  <si>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</si>
  <si>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</si>
  <si>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</si>
  <si>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</si>
  <si>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</si>
  <si>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</si>
  <si>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</si>
  <si>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</si>
  <si>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</si>
  <si>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</si>
  <si>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</si>
  <si>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</si>
  <si>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</si>
  <si>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</si>
  <si>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</si>
  <si>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</si>
  <si>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</si>
  <si>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</si>
  <si>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</si>
  <si>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</si>
  <si>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</si>
  <si>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</si>
  <si>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</si>
  <si>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</si>
  <si>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</si>
  <si>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</si>
  <si>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</si>
  <si>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</si>
  <si>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</si>
  <si>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</si>
  <si>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</si>
  <si>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</si>
  <si>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</si>
  <si>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</si>
  <si>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</si>
  <si>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</si>
  <si>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</si>
  <si>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</si>
  <si>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</si>
  <si>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</si>
  <si>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</si>
  <si>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</si>
  <si>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</si>
  <si>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</si>
  <si>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</si>
  <si>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</si>
  <si>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</si>
  <si>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</si>
  <si>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</si>
  <si>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</si>
  <si>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</si>
  <si>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</si>
  <si>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</si>
  <si>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</si>
  <si>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</si>
  <si>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</si>
  <si>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</si>
  <si>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</si>
  <si>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</si>
  <si>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</si>
  <si>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</si>
  <si>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</si>
  <si>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</si>
  <si>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</si>
  <si>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</si>
  <si>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</si>
  <si>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</si>
  <si>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</si>
  <si>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</si>
  <si>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</si>
  <si>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</si>
  <si>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</si>
  <si>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</si>
  <si>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</si>
  <si>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</si>
  <si>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</si>
  <si>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</si>
  <si>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</si>
  <si>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</si>
  <si>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</si>
  <si>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</si>
  <si>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</si>
  <si>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</si>
  <si>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</si>
  <si>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</si>
  <si>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</si>
  <si>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</si>
  <si>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</si>
  <si>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</si>
  <si>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</si>
  <si>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</si>
  <si>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</si>
  <si>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</si>
  <si>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</si>
  <si>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</si>
  <si>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</si>
  <si>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</si>
  <si>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</si>
  <si>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</si>
  <si>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</si>
  <si>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</si>
  <si>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</si>
  <si>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</si>
  <si>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</si>
  <si>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</si>
  <si>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</si>
  <si>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</si>
  <si>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</si>
  <si>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</si>
  <si>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</si>
  <si>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</si>
  <si>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</si>
  <si>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</si>
  <si>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</si>
  <si>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</si>
  <si>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</si>
  <si>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</si>
  <si>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</si>
  <si>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</si>
  <si>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</si>
  <si>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</si>
  <si>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</si>
  <si>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</si>
  <si>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</si>
  <si>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</si>
  <si>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</si>
  <si>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</si>
  <si>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</si>
  <si>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</si>
  <si>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</si>
  <si>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</si>
  <si>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</si>
  <si>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</si>
  <si>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</si>
  <si>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</si>
  <si>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</si>
  <si>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</si>
  <si>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</si>
  <si>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</si>
  <si>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</si>
  <si>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</si>
  <si>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</si>
  <si>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</si>
  <si>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</si>
  <si>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</si>
  <si>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</si>
  <si>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</si>
  <si>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</si>
  <si>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</si>
  <si>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</si>
  <si>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</si>
  <si>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</si>
  <si>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</si>
  <si>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</si>
  <si>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</si>
  <si>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</si>
  <si>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</si>
  <si>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</si>
  <si>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</si>
  <si>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</si>
  <si>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</si>
  <si>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</si>
  <si>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</si>
  <si>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</si>
  <si>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</si>
  <si>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</si>
  <si>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</si>
  <si>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</si>
  <si>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</si>
  <si>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</si>
  <si>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</si>
  <si>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</si>
  <si>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</si>
  <si>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</si>
  <si>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</si>
  <si>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</si>
  <si>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</si>
  <si>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</si>
  <si>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</si>
  <si>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</si>
  <si>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</si>
  <si>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</si>
  <si>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</si>
  <si>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</si>
  <si>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</si>
  <si>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</si>
  <si>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</si>
  <si>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</si>
  <si>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</si>
  <si>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</si>
  <si>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</si>
  <si>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</si>
  <si>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</si>
  <si>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</si>
  <si>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</si>
  <si>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</si>
  <si>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</si>
  <si>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</si>
  <si>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</si>
  <si>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</si>
  <si>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</si>
  <si>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</si>
  <si>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</si>
  <si>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</si>
  <si>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</si>
  <si>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</si>
  <si>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</si>
  <si>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</si>
  <si>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</si>
  <si>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</si>
  <si>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</si>
  <si>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</si>
  <si>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</si>
  <si>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</si>
  <si>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</si>
  <si>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</si>
  <si>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</si>
  <si>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</si>
  <si>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</si>
  <si>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</si>
  <si>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</si>
  <si>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</si>
  <si>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</si>
  <si>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</si>
  <si>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</si>
  <si>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</si>
  <si>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</si>
  <si>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</si>
  <si>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</si>
  <si>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</si>
  <si>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</si>
  <si>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</si>
  <si>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</si>
  <si>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</si>
  <si>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</si>
  <si>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</si>
  <si>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</si>
  <si>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</si>
  <si>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</si>
  <si>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</si>
  <si>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</si>
  <si>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</si>
  <si>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</si>
  <si>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</si>
  <si>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</si>
  <si>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</si>
  <si>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</si>
  <si>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</si>
  <si>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</si>
  <si>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</si>
  <si>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</si>
  <si>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</si>
  <si>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</si>
  <si>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</si>
  <si>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</si>
  <si>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</si>
  <si>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</si>
  <si>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</si>
  <si>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</si>
  <si>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</si>
  <si>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</si>
  <si>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</si>
  <si>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</si>
  <si>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</si>
  <si>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</si>
  <si>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</si>
  <si>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</si>
  <si>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</si>
  <si>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</si>
  <si>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</si>
  <si>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</si>
  <si>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</si>
  <si>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</si>
  <si>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</si>
  <si>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</si>
  <si>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</si>
  <si>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</si>
  <si>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</si>
  <si>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</si>
  <si>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</si>
  <si>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</si>
  <si>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</si>
  <si>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</si>
  <si>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</si>
  <si>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</si>
  <si>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</si>
  <si>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</si>
  <si>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</si>
  <si>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</si>
  <si>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</si>
  <si>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</si>
  <si>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</si>
  <si>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</si>
  <si>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</si>
  <si>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</si>
  <si>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</si>
  <si>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</si>
  <si>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</si>
  <si>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</si>
  <si>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</si>
  <si>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</si>
  <si>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</si>
  <si>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</si>
  <si>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</si>
  <si>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</si>
  <si>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</si>
  <si>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</si>
  <si>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</si>
  <si>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</si>
  <si>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</si>
  <si>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</si>
  <si>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</si>
  <si>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</si>
  <si>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</si>
  <si>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</si>
  <si>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</si>
  <si>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</si>
  <si>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</si>
  <si>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</si>
  <si>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</si>
  <si>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</si>
  <si>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</si>
  <si>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</si>
  <si>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</si>
  <si>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</si>
  <si>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</si>
  <si>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</si>
  <si>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</si>
  <si>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</si>
  <si>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</si>
  <si>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</si>
  <si>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</si>
  <si>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</si>
  <si>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</si>
  <si>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</si>
  <si>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</si>
  <si>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</si>
  <si>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</si>
  <si>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</si>
  <si>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</si>
  <si>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</si>
  <si>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</si>
  <si>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</si>
  <si>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</si>
  <si>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</si>
  <si>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</si>
  <si>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</si>
  <si>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</si>
  <si>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</si>
  <si>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</si>
  <si>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</si>
  <si>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</si>
  <si>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</si>
  <si>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</si>
  <si>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</si>
  <si>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</si>
  <si>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</si>
  <si>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</si>
  <si>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</si>
  <si>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</si>
  <si>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</si>
  <si>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</si>
  <si>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</si>
  <si>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</si>
  <si>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</si>
  <si>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</si>
  <si>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</si>
  <si>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</si>
  <si>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</si>
  <si>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</si>
  <si>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</si>
  <si>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</si>
  <si>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</si>
  <si>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</si>
  <si>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</si>
  <si>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</si>
  <si>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</si>
  <si>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</si>
  <si>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</si>
  <si>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</si>
  <si>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</si>
  <si>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</si>
  <si>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</si>
  <si>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</si>
  <si>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</si>
  <si>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</si>
  <si>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</si>
  <si>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</si>
  <si>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</si>
  <si>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</si>
  <si>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</si>
  <si>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</si>
  <si>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</si>
  <si>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</si>
  <si>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</si>
  <si>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</si>
  <si>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</si>
  <si>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</si>
  <si>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</si>
  <si>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</si>
  <si>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</si>
  <si>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</si>
  <si>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</si>
  <si>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</si>
  <si>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</si>
  <si>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</si>
  <si>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</si>
  <si>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</si>
  <si>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</si>
  <si>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</si>
  <si>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</si>
  <si>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</si>
  <si>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</si>
  <si>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</si>
  <si>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</si>
  <si>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</si>
  <si>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</si>
  <si>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</si>
  <si>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</si>
  <si>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</si>
  <si>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</si>
  <si>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</si>
  <si>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</si>
  <si>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</si>
  <si>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</si>
  <si>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</si>
  <si>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</si>
  <si>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</si>
  <si>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</si>
  <si>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</si>
  <si>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</si>
  <si>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</si>
  <si>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</si>
  <si>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</si>
  <si>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</si>
  <si>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</si>
  <si>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</si>
  <si>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</si>
  <si>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</si>
  <si>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</si>
  <si>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</si>
  <si>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</si>
  <si>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</si>
  <si>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</si>
  <si>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</si>
  <si>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</si>
  <si>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</si>
  <si>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</si>
  <si>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</si>
  <si>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</si>
  <si>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</si>
  <si>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</si>
  <si>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</si>
  <si>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</si>
  <si>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</si>
  <si>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</si>
  <si>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</si>
  <si>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</si>
  <si>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</si>
  <si>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</si>
  <si>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</si>
  <si>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</si>
  <si>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</si>
  <si>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</si>
  <si>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</si>
  <si>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</si>
  <si>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</si>
  <si>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</si>
  <si>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</si>
  <si>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</si>
  <si>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</si>
  <si>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</si>
  <si>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</si>
  <si>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</si>
  <si>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</si>
  <si>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</si>
  <si>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</si>
  <si>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</si>
  <si>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</si>
  <si>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</si>
  <si>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</si>
  <si>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</si>
  <si>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</si>
  <si>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</si>
  <si>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</si>
  <si>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</si>
  <si>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</si>
  <si>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</si>
  <si>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</si>
  <si>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</si>
  <si>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</si>
  <si>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</si>
  <si>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</si>
  <si>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</si>
  <si>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</si>
  <si>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</si>
  <si>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</si>
  <si>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</si>
  <si>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</si>
  <si>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</si>
  <si>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</si>
  <si>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</si>
  <si>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</si>
  <si>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</si>
  <si>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</si>
  <si>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</si>
  <si>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</si>
  <si>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</si>
  <si>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</si>
  <si>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</si>
  <si>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</si>
  <si>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</si>
  <si>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</si>
  <si>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</si>
  <si>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</si>
  <si>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</si>
  <si>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</si>
  <si>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</si>
  <si>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</si>
  <si>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</si>
  <si>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</si>
  <si>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</si>
  <si>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</si>
  <si>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</si>
  <si>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</si>
  <si>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</si>
  <si>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</si>
  <si>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</si>
  <si>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</si>
  <si>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</si>
  <si>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</si>
  <si>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</si>
  <si>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</si>
  <si>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</si>
  <si>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</si>
  <si>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</si>
  <si>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</si>
  <si>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</si>
  <si>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</si>
  <si>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</si>
  <si>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</si>
  <si>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</si>
  <si>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</si>
  <si>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</si>
  <si>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</si>
  <si>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</si>
  <si>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</si>
  <si>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</si>
  <si>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</si>
  <si>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</si>
  <si>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</si>
  <si>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</si>
  <si>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</si>
  <si>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</si>
  <si>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</si>
  <si>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</si>
  <si>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</si>
  <si>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</si>
  <si>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</si>
  <si>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</si>
  <si>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</si>
  <si>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</si>
  <si>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</si>
  <si>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</si>
  <si>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</si>
  <si>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</si>
  <si>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</si>
  <si>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</si>
  <si>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</si>
  <si>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</si>
  <si>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</si>
  <si>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</si>
  <si>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</si>
  <si>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</si>
  <si>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</si>
  <si>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</si>
  <si>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</si>
  <si>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</si>
  <si>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</si>
  <si>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</si>
  <si>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</si>
  <si>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</si>
  <si>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</si>
  <si>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</si>
  <si>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</si>
  <si>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</si>
  <si>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</si>
  <si>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</si>
  <si>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</si>
  <si>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</si>
  <si>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</si>
  <si>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</si>
  <si>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</si>
  <si>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</si>
  <si>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</si>
  <si>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</si>
  <si>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</si>
  <si>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</si>
  <si>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</si>
  <si>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</si>
  <si>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</si>
  <si>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</si>
  <si>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</si>
  <si>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</si>
  <si>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</si>
  <si>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</si>
  <si>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</si>
  <si>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</si>
  <si>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</si>
  <si>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</si>
  <si>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</si>
  <si>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</si>
  <si>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</si>
  <si>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</si>
  <si>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</si>
  <si>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</si>
  <si>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</si>
  <si>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</si>
  <si>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</si>
  <si>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</si>
  <si>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</si>
  <si>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</si>
  <si>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</si>
  <si>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</si>
  <si>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</si>
  <si>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</si>
  <si>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</si>
  <si>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</si>
  <si>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</si>
  <si>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</si>
  <si>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</si>
  <si>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</si>
  <si>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</si>
  <si>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</si>
  <si>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</si>
  <si>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</si>
  <si>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</si>
  <si>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</si>
  <si>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</si>
  <si>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</si>
  <si>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</si>
  <si>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</si>
  <si>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</si>
  <si>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</si>
  <si>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</si>
  <si>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</si>
  <si>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</si>
  <si>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</si>
  <si>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</si>
  <si>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</si>
  <si>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</si>
  <si>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</si>
  <si>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</si>
  <si>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</si>
  <si>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</si>
  <si>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</si>
  <si>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</si>
  <si>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</si>
  <si>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</si>
  <si>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</si>
  <si>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</si>
  <si>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</si>
  <si>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</si>
  <si>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</si>
  <si>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</si>
  <si>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</si>
  <si>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</si>
  <si>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</si>
  <si>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</si>
  <si>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</si>
  <si>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</si>
  <si>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</si>
  <si>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</si>
  <si>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</si>
  <si>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</si>
  <si>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</si>
  <si>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</si>
  <si>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</si>
  <si>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</si>
  <si>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</si>
  <si>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</si>
  <si>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</si>
  <si>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</si>
  <si>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</si>
  <si>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</si>
  <si>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</si>
  <si>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</si>
  <si>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</si>
  <si>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</si>
  <si>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</si>
  <si>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</si>
  <si>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</si>
  <si>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</si>
  <si>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</si>
  <si>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</si>
  <si>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</si>
  <si>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</si>
  <si>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</si>
  <si>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</si>
  <si>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</si>
  <si>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</si>
  <si>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</si>
  <si>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</si>
  <si>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</si>
  <si>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</si>
  <si>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</si>
  <si>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</si>
  <si>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</si>
  <si>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</si>
  <si>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</si>
  <si>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</si>
  <si>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</si>
  <si>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</si>
  <si>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</si>
  <si>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</si>
  <si>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</si>
  <si>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</si>
  <si>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</si>
  <si>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</si>
  <si>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</si>
  <si>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</si>
  <si>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</si>
  <si>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</si>
  <si>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</si>
  <si>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</si>
  <si>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</si>
  <si>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</si>
  <si>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</si>
  <si>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</si>
  <si>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</si>
  <si>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</si>
  <si>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</si>
  <si>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</si>
  <si>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</si>
  <si>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</si>
  <si>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</si>
  <si>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</si>
  <si>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</si>
  <si>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</si>
  <si>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</si>
  <si>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</si>
  <si>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</si>
  <si>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</si>
  <si>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</si>
  <si>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</si>
  <si>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</si>
  <si>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</si>
  <si>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</si>
  <si>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</si>
  <si>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</si>
  <si>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</si>
  <si>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</si>
  <si>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</si>
  <si>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</si>
  <si>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</si>
  <si>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</si>
  <si>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</si>
  <si>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</si>
  <si>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</si>
  <si>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</si>
  <si>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</si>
  <si>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</si>
  <si>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</si>
  <si>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</si>
  <si>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</si>
  <si>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</si>
  <si>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</si>
  <si>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</si>
  <si>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</si>
  <si>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</si>
  <si>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</si>
  <si>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</si>
  <si>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</si>
  <si>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</si>
  <si>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</si>
  <si>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</si>
  <si>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</si>
  <si>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</si>
  <si>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</si>
  <si>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</si>
  <si>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</si>
  <si>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</si>
  <si>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</si>
  <si>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</si>
  <si>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</si>
  <si>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</si>
  <si>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</si>
  <si>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</si>
  <si>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</si>
  <si>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</si>
  <si>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</si>
  <si>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</si>
  <si>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</si>
  <si>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</si>
  <si>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</si>
  <si>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</si>
  <si>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</si>
  <si>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</si>
  <si>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</si>
  <si>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</si>
  <si>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</si>
  <si>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</si>
  <si>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</si>
  <si>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</si>
  <si>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</si>
  <si>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</si>
  <si>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</si>
  <si>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</si>
  <si>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</si>
  <si>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</si>
  <si>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</si>
  <si>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</si>
  <si>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</si>
  <si>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</si>
  <si>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</si>
  <si>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</si>
  <si>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</si>
  <si>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</si>
  <si>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</si>
  <si>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</si>
  <si>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</si>
  <si>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</si>
  <si>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</si>
  <si>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</si>
  <si>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</si>
  <si>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</si>
  <si>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</si>
  <si>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</si>
  <si>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</si>
  <si>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</si>
  <si>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</si>
  <si>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</si>
  <si>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</si>
  <si>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</si>
  <si>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</si>
  <si>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</si>
  <si>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</si>
  <si>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</si>
  <si>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</si>
  <si>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</si>
  <si>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</si>
  <si>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</si>
  <si>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</si>
  <si>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</si>
  <si>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</si>
  <si>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</si>
  <si>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</si>
  <si>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</si>
  <si>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</si>
  <si>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</si>
  <si>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</si>
  <si>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</si>
  <si>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</si>
  <si>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</si>
  <si>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</si>
  <si>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</si>
  <si>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</si>
  <si>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</si>
  <si>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</si>
  <si>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</si>
  <si>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</si>
  <si>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</si>
  <si>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</si>
  <si>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</si>
  <si>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</si>
  <si>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</si>
  <si>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</si>
  <si>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</si>
  <si>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</si>
  <si>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</si>
  <si>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</si>
  <si>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</si>
  <si>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</si>
  <si>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</si>
  <si>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</si>
  <si>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</si>
  <si>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</si>
  <si>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</si>
  <si>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</si>
  <si>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</si>
  <si>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</si>
  <si>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</si>
  <si>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</si>
  <si>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</si>
  <si>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</si>
  <si>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</si>
  <si>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</si>
  <si>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</si>
  <si>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</si>
  <si>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</si>
  <si>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</si>
  <si>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</si>
  <si>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</si>
  <si>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</si>
  <si>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</si>
  <si>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</si>
  <si>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</si>
  <si>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</si>
  <si>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</si>
  <si>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</si>
  <si>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</si>
  <si>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</si>
  <si>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</si>
  <si>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</si>
  <si>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</si>
  <si>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</si>
  <si>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</si>
  <si>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</si>
  <si>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</si>
  <si>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</si>
  <si>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</si>
  <si>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</si>
  <si>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</si>
  <si>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</si>
  <si>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</si>
  <si>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</si>
  <si>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</si>
  <si>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</si>
  <si>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</si>
  <si>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</si>
  <si>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</si>
  <si>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</si>
  <si>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</si>
  <si>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</si>
  <si>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</si>
  <si>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</si>
  <si>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</si>
  <si>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</si>
  <si>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</si>
  <si>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</si>
  <si>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</si>
  <si>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</si>
  <si>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</si>
  <si>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</si>
  <si>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</si>
  <si>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</si>
  <si>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</si>
  <si>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</si>
  <si>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</si>
  <si>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</si>
  <si>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</si>
  <si>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</si>
  <si>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</si>
  <si>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</si>
  <si>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</si>
  <si>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</si>
  <si>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</si>
  <si>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</si>
  <si>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</si>
  <si>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</si>
  <si>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</si>
  <si>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</si>
  <si>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</si>
  <si>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</si>
  <si>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</si>
  <si>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</si>
  <si>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</si>
  <si>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</si>
  <si>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</si>
  <si>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</si>
  <si>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</si>
  <si>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</si>
  <si>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</si>
  <si>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</si>
  <si>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</si>
  <si>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</si>
  <si>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</si>
  <si>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</si>
  <si>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</si>
  <si>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</si>
  <si>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</si>
  <si>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</si>
  <si>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</si>
  <si>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</si>
  <si>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</si>
  <si>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</si>
  <si>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</si>
  <si>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</si>
  <si>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</si>
  <si>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</si>
  <si>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</si>
  <si>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</si>
  <si>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</si>
  <si>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</si>
  <si>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</si>
  <si>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</si>
  <si>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</si>
  <si>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</si>
  <si>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</si>
  <si>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</si>
  <si>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</si>
  <si>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</si>
  <si>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</si>
  <si>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</si>
  <si>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</si>
  <si>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</si>
  <si>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</si>
  <si>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</si>
  <si>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</si>
  <si>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</si>
  <si>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</si>
  <si>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</si>
  <si>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</si>
  <si>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</si>
  <si>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</si>
  <si>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</si>
  <si>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</si>
  <si>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</si>
  <si>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</si>
  <si>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</si>
  <si>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</si>
  <si>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</si>
  <si>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</si>
  <si>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</si>
  <si>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</si>
  <si>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</si>
  <si>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</si>
  <si>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</si>
  <si>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</si>
  <si>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</si>
  <si>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</si>
  <si>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</si>
  <si>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</si>
  <si>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</si>
  <si>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</si>
  <si>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</si>
  <si>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</si>
  <si>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</si>
  <si>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</si>
  <si>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</si>
  <si>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</si>
  <si>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</si>
  <si>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</si>
  <si>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</si>
  <si>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</si>
  <si>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</si>
  <si>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</si>
  <si>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</si>
  <si>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</si>
  <si>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</si>
  <si>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</si>
  <si>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</si>
  <si>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</si>
  <si>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</si>
  <si>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</si>
  <si>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</si>
  <si>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</si>
  <si>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</si>
  <si>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</si>
  <si>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</si>
  <si>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</si>
  <si>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</si>
  <si>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</si>
  <si>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</si>
  <si>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</si>
  <si>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</si>
  <si>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</si>
  <si>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</si>
  <si>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</si>
  <si>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</si>
  <si>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</si>
  <si>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</si>
  <si>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</si>
  <si>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</si>
  <si>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</si>
  <si>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</si>
  <si>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</si>
  <si>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</si>
  <si>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</si>
  <si>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</si>
  <si>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</si>
  <si>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</si>
  <si>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</si>
  <si>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</si>
  <si>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</si>
  <si>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</si>
  <si>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</si>
  <si>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</si>
  <si>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</si>
  <si>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</si>
  <si>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</si>
  <si>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</si>
  <si>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</si>
  <si>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</si>
  <si>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</si>
  <si>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</si>
  <si>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</si>
  <si>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</si>
  <si>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</si>
  <si>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</si>
  <si>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</si>
  <si>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</si>
  <si>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</si>
  <si>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</si>
  <si>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</si>
  <si>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</si>
  <si>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</si>
  <si>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</si>
  <si>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</si>
  <si>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</si>
  <si>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</si>
  <si>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</si>
  <si>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</si>
  <si>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</si>
  <si>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</si>
  <si>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</si>
  <si>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</si>
  <si>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</si>
  <si>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</si>
  <si>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</si>
  <si>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</si>
  <si>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</si>
  <si>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</si>
  <si>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</si>
  <si>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</si>
  <si>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</si>
  <si>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</si>
  <si>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</si>
  <si>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</si>
  <si>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</si>
  <si>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</si>
  <si>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</si>
  <si>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</si>
  <si>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</si>
  <si>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</si>
  <si>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</si>
  <si>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</si>
  <si>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</si>
  <si>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</si>
  <si>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</si>
  <si>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</si>
  <si>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</si>
  <si>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</si>
  <si>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</si>
  <si>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</si>
  <si>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</si>
  <si>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</si>
  <si>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</si>
  <si>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</si>
  <si>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</si>
  <si>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</si>
  <si>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</si>
  <si>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</si>
  <si>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</si>
  <si>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</si>
  <si>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</si>
  <si>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</si>
  <si>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</si>
  <si>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</si>
  <si>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</si>
  <si>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</si>
  <si>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</si>
  <si>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</si>
  <si>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</si>
  <si>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</si>
  <si>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</si>
  <si>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</si>
  <si>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</si>
  <si>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</si>
  <si>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</si>
  <si>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</si>
  <si>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</si>
  <si>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</si>
  <si>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</si>
  <si>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</si>
  <si>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</si>
  <si>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</si>
  <si>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</si>
  <si>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</si>
  <si>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</si>
  <si>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</si>
  <si>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</si>
  <si>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</si>
  <si>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</si>
  <si>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</si>
  <si>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</si>
  <si>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</si>
  <si>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</si>
  <si>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</si>
  <si>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</si>
  <si>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</si>
  <si>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</si>
  <si>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</si>
  <si>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</si>
  <si>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</si>
  <si>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</si>
  <si>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</si>
  <si>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</si>
  <si>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</si>
  <si>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</si>
  <si>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</si>
  <si>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</si>
  <si>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</si>
  <si>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</si>
  <si>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</si>
  <si>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</si>
  <si>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</si>
  <si>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</si>
  <si>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</si>
  <si>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</si>
  <si>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</si>
  <si>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</si>
  <si>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</si>
  <si>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</si>
  <si>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</si>
  <si>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</si>
  <si>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</si>
  <si>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</si>
  <si>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</si>
  <si>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</si>
  <si>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</si>
  <si>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</si>
  <si>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</si>
  <si>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</si>
  <si>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</si>
  <si>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</si>
  <si>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</si>
  <si>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</si>
  <si>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</si>
  <si>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</si>
  <si>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</si>
  <si>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</si>
  <si>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</si>
  <si>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</si>
  <si>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</si>
  <si>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</si>
  <si>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</si>
  <si>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</si>
  <si>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</si>
  <si>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</si>
  <si>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</si>
  <si>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</si>
  <si>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</si>
  <si>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</si>
  <si>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</si>
  <si>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</si>
  <si>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</si>
  <si>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</si>
  <si>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</si>
  <si>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</si>
  <si>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</si>
  <si>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</si>
  <si>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</si>
  <si>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</si>
  <si>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</si>
  <si>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</si>
  <si>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</si>
  <si>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</si>
  <si>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</si>
  <si>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</si>
  <si>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</si>
  <si>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</si>
  <si>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</si>
  <si>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</si>
  <si>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</si>
  <si>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</si>
  <si>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</si>
  <si>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</si>
  <si>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</si>
  <si>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</si>
  <si>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</si>
  <si>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</si>
  <si>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</si>
  <si>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</si>
  <si>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</si>
  <si>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</si>
  <si>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</si>
  <si>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</si>
  <si>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</si>
  <si>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</si>
  <si>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</si>
  <si>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</si>
  <si>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</si>
  <si>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</si>
  <si>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</si>
  <si>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</si>
  <si>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</si>
  <si>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</si>
  <si>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</si>
  <si>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</si>
  <si>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</si>
  <si>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</si>
  <si>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</si>
  <si>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</si>
  <si>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</si>
  <si>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</si>
  <si>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</si>
  <si>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</si>
  <si>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</si>
  <si>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</si>
  <si>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</si>
  <si>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</si>
  <si>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</si>
  <si>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</si>
  <si>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</si>
  <si>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</si>
  <si>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</si>
  <si>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</si>
  <si>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</si>
  <si>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</si>
  <si>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</si>
  <si>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</si>
  <si>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</si>
  <si>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</si>
  <si>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</si>
  <si>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</si>
  <si>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</si>
  <si>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</si>
  <si>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</si>
  <si>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</si>
  <si>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</si>
  <si>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</si>
  <si>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</si>
  <si>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</si>
  <si>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</si>
  <si>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</si>
  <si>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</si>
  <si>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</si>
  <si>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</si>
  <si>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</si>
  <si>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</si>
  <si>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</si>
  <si>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</si>
  <si>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</si>
  <si>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</si>
  <si>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</si>
  <si>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</si>
  <si>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</si>
  <si>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</si>
  <si>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</si>
  <si>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</si>
  <si>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</si>
  <si>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</si>
  <si>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</si>
  <si>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</si>
  <si>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</si>
  <si>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</si>
  <si>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</si>
  <si>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</si>
  <si>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</si>
  <si>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</si>
  <si>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</si>
  <si>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</si>
  <si>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</si>
  <si>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</si>
  <si>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</si>
  <si>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</si>
  <si>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</si>
  <si>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</si>
  <si>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</si>
  <si>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</si>
  <si>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</si>
  <si>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</si>
  <si>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</si>
  <si>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</si>
  <si>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</si>
  <si>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</si>
  <si>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</si>
  <si>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</si>
  <si>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</si>
  <si>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</si>
  <si>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</si>
  <si>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</si>
  <si>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</si>
  <si>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</si>
  <si>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</si>
  <si>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</si>
  <si>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</si>
  <si>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</si>
  <si>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</si>
  <si>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</si>
  <si>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</si>
  <si>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</si>
  <si>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</si>
  <si>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</si>
  <si>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</si>
  <si>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</si>
  <si>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</si>
  <si>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</si>
  <si>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</si>
  <si>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</si>
  <si>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</si>
  <si>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</si>
  <si>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</si>
  <si>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</si>
  <si>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</si>
  <si>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</si>
  <si>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</si>
  <si>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</si>
  <si>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</si>
  <si>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</si>
  <si>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</si>
  <si>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</si>
  <si>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</si>
  <si>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</si>
  <si>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</si>
  <si>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</si>
  <si>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</si>
  <si>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</si>
  <si>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</si>
  <si>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</si>
  <si>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</si>
  <si>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</si>
  <si>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</si>
  <si>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</si>
  <si>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</si>
  <si>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</si>
  <si>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</si>
  <si>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</si>
  <si>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</si>
  <si>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</si>
  <si>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</si>
  <si>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</si>
  <si>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</si>
  <si>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</si>
  <si>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</si>
  <si>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</si>
  <si>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</si>
  <si>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</si>
  <si>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</si>
  <si>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</si>
  <si>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</si>
  <si>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</si>
  <si>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</si>
  <si>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</si>
  <si>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</si>
  <si>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</si>
  <si>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</si>
  <si>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</si>
  <si>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</si>
  <si>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</si>
  <si>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</si>
  <si>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</si>
  <si>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</si>
  <si>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</si>
  <si>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</si>
  <si>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</si>
  <si>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</si>
  <si>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</si>
  <si>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</si>
  <si>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</si>
  <si>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</si>
  <si>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</si>
  <si>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</si>
  <si>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</si>
  <si>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</si>
  <si>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</si>
  <si>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</si>
  <si>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</si>
  <si>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</si>
  <si>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</si>
  <si>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</si>
  <si>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</si>
  <si>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</si>
  <si>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</si>
  <si>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</si>
  <si>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</si>
  <si>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</si>
  <si>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</si>
  <si>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</si>
  <si>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</si>
  <si>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</si>
  <si>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</si>
  <si>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</si>
  <si>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</si>
  <si>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</si>
  <si>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</si>
  <si>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</si>
  <si>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</si>
  <si>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</si>
  <si>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</si>
  <si>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</si>
  <si>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</si>
  <si>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</si>
  <si>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</si>
  <si>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</si>
  <si>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</si>
  <si>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</si>
  <si>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</si>
  <si>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</si>
  <si>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</si>
  <si>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</si>
  <si>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</si>
  <si>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</si>
  <si>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</si>
  <si>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</si>
  <si>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</si>
  <si>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</si>
  <si>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</si>
  <si>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</si>
  <si>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</si>
  <si>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</si>
  <si>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</si>
  <si>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</si>
  <si>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</si>
  <si>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</si>
  <si>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</si>
  <si>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</si>
  <si>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</si>
  <si>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</si>
  <si>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</si>
  <si>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</si>
  <si>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</si>
  <si>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</si>
  <si>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</si>
  <si>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</si>
  <si>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</si>
  <si>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</si>
  <si>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</si>
  <si>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</si>
  <si>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</si>
  <si>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</si>
  <si>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</si>
  <si>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</si>
  <si>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</si>
  <si>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</si>
  <si>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</si>
  <si>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</si>
  <si>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</si>
  <si>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</si>
  <si>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</si>
  <si>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</si>
  <si>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</si>
  <si>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</si>
  <si>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</si>
  <si>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</si>
  <si>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</si>
  <si>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</si>
  <si>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</si>
  <si>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</si>
  <si>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</si>
  <si>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</si>
  <si>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</si>
  <si>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</si>
  <si>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</si>
  <si>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</si>
  <si>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</si>
  <si>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</si>
  <si>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</si>
  <si>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</si>
  <si>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</si>
  <si>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</si>
  <si>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</si>
  <si>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</si>
  <si>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</si>
  <si>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</si>
  <si>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</si>
  <si>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</si>
  <si>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</si>
  <si>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</si>
  <si>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</si>
  <si>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</si>
  <si>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</si>
  <si>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</si>
  <si>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</si>
  <si>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</si>
  <si>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</si>
  <si>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</si>
  <si>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</si>
  <si>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</si>
  <si>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</si>
  <si>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</si>
  <si>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</si>
  <si>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</si>
  <si>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</si>
  <si>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</si>
  <si>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</si>
  <si>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</si>
  <si>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</si>
  <si>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</si>
  <si>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</si>
  <si>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</si>
  <si>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</si>
  <si>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</si>
  <si>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</si>
  <si>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</si>
  <si>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</si>
  <si>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</si>
  <si>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</si>
  <si>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</si>
  <si>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</si>
  <si>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</si>
  <si>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</si>
  <si>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</si>
  <si>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</si>
  <si>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</si>
  <si>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</si>
  <si>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</si>
  <si>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</si>
  <si>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</si>
  <si>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</si>
  <si>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</si>
  <si>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</si>
  <si>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</si>
  <si>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</si>
  <si>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</si>
  <si>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</si>
  <si>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</si>
  <si>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</si>
  <si>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</si>
  <si>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</si>
  <si>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</si>
  <si>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</si>
  <si>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</si>
  <si>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</si>
  <si>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</si>
  <si>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</si>
  <si>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</si>
  <si>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</si>
  <si>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</si>
  <si>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</si>
  <si>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</si>
  <si>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</si>
  <si>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</si>
  <si>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</si>
  <si>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</si>
  <si>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</si>
  <si>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</si>
  <si>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</si>
  <si>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</si>
  <si>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</si>
  <si>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</si>
  <si>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</si>
  <si>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</si>
  <si>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</si>
  <si>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</si>
  <si>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</si>
  <si>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</si>
  <si>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</si>
  <si>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</si>
  <si>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</si>
  <si>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</si>
  <si>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</si>
  <si>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</si>
  <si>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</si>
  <si>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</si>
  <si>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</si>
  <si>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</si>
  <si>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</si>
  <si>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</si>
  <si>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</si>
  <si>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</si>
  <si>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</si>
  <si>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</si>
  <si>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</si>
  <si>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</si>
  <si>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</si>
  <si>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</si>
  <si>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</si>
  <si>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</si>
  <si>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</si>
  <si>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</si>
  <si>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</si>
  <si>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</si>
  <si>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</si>
  <si>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</si>
  <si>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</si>
  <si>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</si>
  <si>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</si>
  <si>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</si>
  <si>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</si>
  <si>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</si>
  <si>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</si>
  <si>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</si>
  <si>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</si>
  <si>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</si>
  <si>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</si>
  <si>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</si>
  <si>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</si>
  <si>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</si>
  <si>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</si>
  <si>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</si>
  <si>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</si>
  <si>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</si>
  <si>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</si>
  <si>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</si>
  <si>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</si>
  <si>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</si>
  <si>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</si>
  <si>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</si>
  <si>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</si>
  <si>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</si>
  <si>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</si>
  <si>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</si>
  <si>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</si>
  <si>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</si>
  <si>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</si>
  <si>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</si>
  <si>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</si>
  <si>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</si>
  <si>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</si>
  <si>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</si>
  <si>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</si>
  <si>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</si>
  <si>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</si>
  <si>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</si>
  <si>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</si>
  <si>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</si>
  <si>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</si>
  <si>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</si>
  <si>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</si>
  <si>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</si>
  <si>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</si>
  <si>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</si>
  <si>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</si>
  <si>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</si>
  <si>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</si>
  <si>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</si>
  <si>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</si>
  <si>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</si>
  <si>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</si>
  <si>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</si>
  <si>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</si>
  <si>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</si>
  <si>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</si>
  <si>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</si>
  <si>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</si>
  <si>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</si>
  <si>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</si>
  <si>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</si>
  <si>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</si>
  <si>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</si>
  <si>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</si>
  <si>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</si>
  <si>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</si>
  <si>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</si>
  <si>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</si>
  <si>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</si>
  <si>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</si>
  <si>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</si>
  <si>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</si>
  <si>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</si>
  <si>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</si>
  <si>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</si>
  <si>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</si>
  <si>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</si>
  <si>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</si>
  <si>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</si>
  <si>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</si>
  <si>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</si>
  <si>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</si>
  <si>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</si>
  <si>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</si>
  <si>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</si>
  <si>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</si>
  <si>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</si>
  <si>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</si>
  <si>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</si>
  <si>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</si>
  <si>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</si>
  <si>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</si>
  <si>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</si>
  <si>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</si>
  <si>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</si>
  <si>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</si>
  <si>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</si>
  <si>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</si>
  <si>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</si>
  <si>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</si>
  <si>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</si>
  <si>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</si>
  <si>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</si>
  <si>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</si>
  <si>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</si>
  <si>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</si>
  <si>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</si>
  <si>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</si>
  <si>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</si>
  <si>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</si>
  <si>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</si>
  <si>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</si>
  <si>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</si>
  <si>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</si>
  <si>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</si>
  <si>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</si>
  <si>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</si>
  <si>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</si>
  <si>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</si>
  <si>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</si>
  <si>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</si>
  <si>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</si>
  <si>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</si>
  <si>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</si>
  <si>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</si>
  <si>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</si>
  <si>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</si>
  <si>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</si>
  <si>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</si>
  <si>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</si>
  <si>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</si>
  <si>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</si>
  <si>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</si>
  <si>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</si>
  <si>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</si>
  <si>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</si>
  <si>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</si>
  <si>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</si>
  <si>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</si>
  <si>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</si>
  <si>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</si>
  <si>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</si>
  <si>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</si>
  <si>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</si>
  <si>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</si>
  <si>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</si>
  <si>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</si>
  <si>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</si>
  <si>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</si>
  <si>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</si>
  <si>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</si>
  <si>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</si>
  <si>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</si>
  <si>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</si>
  <si>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</si>
  <si>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</si>
  <si>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</si>
  <si>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</si>
  <si>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</si>
  <si>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</si>
  <si>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</si>
  <si>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</si>
  <si>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</si>
  <si>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</si>
  <si>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</si>
  <si>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</si>
  <si>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</si>
  <si>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</si>
  <si>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</si>
  <si>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</si>
  <si>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</si>
  <si>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</si>
  <si>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</si>
  <si>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</si>
  <si>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</si>
  <si>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</si>
  <si>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</si>
  <si>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</si>
  <si>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</si>
  <si>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</si>
  <si>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</si>
  <si>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</si>
  <si>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</si>
  <si>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</si>
  <si>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</si>
  <si>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</si>
  <si>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</si>
  <si>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</si>
  <si>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</si>
  <si>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</si>
  <si>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</si>
  <si>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</si>
  <si>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</si>
  <si>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</si>
  <si>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</si>
  <si>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</si>
  <si>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</si>
  <si>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</si>
  <si>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</si>
  <si>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</si>
  <si>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</si>
  <si>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</si>
  <si>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</si>
  <si>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</si>
  <si>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</si>
  <si>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</si>
  <si>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</si>
  <si>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</si>
  <si>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</si>
  <si>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</si>
  <si>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</si>
  <si>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</si>
  <si>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</si>
  <si>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</si>
  <si>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</si>
  <si>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</si>
  <si>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</si>
  <si>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</si>
  <si>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</si>
  <si>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</si>
  <si>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</si>
  <si>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</si>
  <si>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</si>
  <si>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</si>
  <si>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</si>
  <si>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</si>
  <si>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</si>
  <si>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</si>
  <si>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</si>
  <si>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</si>
  <si>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</si>
  <si>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</si>
  <si>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</si>
  <si>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</si>
  <si>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</si>
  <si>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</si>
  <si>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</si>
  <si>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</si>
  <si>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</si>
  <si>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</si>
  <si>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</si>
  <si>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</si>
  <si>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</si>
  <si>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</si>
  <si>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</si>
  <si>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</si>
  <si>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</si>
  <si>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</si>
  <si>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</si>
  <si>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</si>
  <si>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</si>
  <si>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</si>
  <si>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</si>
  <si>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</si>
  <si>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</si>
  <si>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</si>
  <si>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</si>
  <si>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</si>
  <si>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</si>
  <si>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</si>
  <si>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</si>
  <si>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</si>
  <si>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</si>
  <si>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</si>
  <si>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</si>
  <si>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</si>
  <si>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</si>
  <si>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</si>
  <si>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</si>
  <si>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</si>
  <si>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</si>
  <si>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</si>
  <si>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</si>
  <si>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</si>
  <si>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</si>
  <si>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</si>
  <si>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</si>
  <si>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</si>
  <si>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</si>
  <si>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</si>
  <si>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</si>
  <si>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</si>
  <si>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</si>
  <si>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</si>
  <si>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</si>
  <si>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</si>
  <si>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</si>
  <si>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</si>
  <si>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</si>
  <si>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</si>
  <si>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</si>
  <si>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</si>
  <si>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</si>
  <si>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</si>
  <si>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</si>
  <si>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</si>
  <si>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</si>
  <si>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</si>
  <si>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</si>
  <si>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</si>
  <si>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</si>
  <si>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</si>
  <si>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</si>
  <si>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</si>
  <si>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</si>
  <si>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</si>
  <si>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</si>
  <si>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</si>
  <si>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</si>
  <si>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</si>
  <si>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</si>
  <si>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</si>
  <si>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</si>
  <si>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</si>
  <si>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</si>
  <si>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</si>
  <si>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</si>
  <si>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</si>
  <si>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</si>
  <si>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</si>
  <si>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</si>
  <si>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</si>
  <si>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</si>
  <si>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</si>
  <si>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</si>
  <si>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</si>
  <si>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</si>
  <si>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</si>
  <si>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</si>
  <si>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</si>
  <si>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</si>
  <si>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</si>
  <si>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</si>
  <si>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</si>
  <si>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</si>
  <si>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</si>
  <si>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</si>
  <si>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</si>
  <si>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</si>
  <si>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</si>
  <si>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</si>
  <si>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</si>
  <si>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</si>
  <si>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</si>
  <si>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</si>
  <si>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</si>
  <si>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</si>
  <si>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</si>
  <si>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</si>
  <si>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</si>
  <si>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</si>
  <si>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</si>
  <si>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</si>
  <si>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</si>
  <si>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</si>
  <si>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</si>
  <si>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</si>
  <si>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</si>
  <si>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</si>
  <si>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</si>
  <si>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</si>
  <si>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</si>
  <si>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</si>
  <si>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</si>
  <si>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</si>
  <si>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</si>
  <si>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</si>
  <si>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</si>
  <si>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</si>
  <si>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</si>
  <si>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</si>
  <si>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</si>
  <si>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</si>
  <si>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</si>
  <si>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</si>
  <si>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</si>
  <si>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</si>
  <si>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</si>
  <si>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</si>
  <si>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</si>
  <si>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</si>
  <si>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</si>
  <si>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</si>
  <si>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</si>
  <si>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</si>
  <si>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</si>
  <si>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</si>
  <si>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</si>
  <si>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</si>
  <si>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</si>
  <si>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</si>
  <si>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</si>
  <si>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</si>
  <si>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</si>
  <si>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</si>
  <si>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</si>
  <si>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</si>
  <si>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</si>
  <si>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</si>
  <si>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</si>
  <si>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</si>
  <si>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</si>
  <si>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</si>
  <si>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</si>
  <si>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</si>
  <si>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</si>
  <si>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</si>
  <si>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</si>
  <si>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</si>
  <si>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</si>
  <si>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</si>
  <si>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</si>
  <si>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</si>
  <si>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</si>
  <si>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</si>
  <si>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</si>
  <si>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</si>
  <si>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</si>
  <si>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</si>
  <si>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</si>
  <si>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</si>
  <si>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</si>
  <si>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</si>
  <si>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</si>
  <si>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</si>
  <si>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</si>
  <si>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</si>
  <si>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</si>
  <si>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</si>
  <si>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</si>
  <si>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</si>
  <si>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</si>
  <si>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</si>
  <si>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</si>
  <si>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</si>
  <si>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</si>
  <si>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</si>
  <si>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</si>
  <si>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</si>
  <si>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</si>
  <si>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</si>
  <si>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</si>
  <si>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</si>
  <si>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</si>
  <si>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</si>
  <si>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</si>
  <si>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</si>
  <si>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</si>
  <si>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</si>
  <si>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</si>
  <si>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</si>
  <si>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</si>
  <si>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</si>
  <si>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</si>
  <si>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</si>
  <si>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</si>
  <si>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</si>
  <si>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</si>
  <si>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</si>
  <si>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</si>
  <si>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</si>
  <si>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</si>
  <si>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</si>
  <si>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</si>
  <si>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</si>
  <si>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</si>
  <si>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</si>
  <si>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</si>
  <si>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</si>
  <si>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</si>
  <si>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</si>
  <si>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</si>
  <si>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</si>
  <si>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</si>
  <si>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</si>
  <si>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</si>
  <si>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</si>
  <si>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</si>
  <si>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</si>
  <si>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</si>
  <si>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</si>
  <si>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</si>
  <si>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</si>
  <si>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</si>
  <si>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</si>
  <si>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</si>
  <si>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</si>
  <si>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</si>
  <si>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</si>
  <si>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</si>
  <si>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</si>
  <si>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</si>
  <si>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</si>
  <si>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</si>
  <si>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</si>
  <si>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</si>
  <si>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</si>
  <si>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</si>
  <si>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</si>
  <si>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</si>
  <si>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</si>
  <si>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</si>
  <si>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</si>
  <si>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</si>
  <si>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</si>
  <si>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</si>
  <si>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</si>
  <si>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</si>
  <si>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</si>
  <si>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</si>
  <si>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</si>
  <si>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</si>
  <si>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</si>
  <si>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</si>
  <si>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</si>
  <si>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</si>
  <si>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</si>
  <si>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</si>
  <si>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</si>
  <si>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</si>
  <si>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</si>
  <si>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</si>
  <si>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</si>
  <si>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</si>
  <si>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</si>
  <si>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</si>
  <si>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</si>
  <si>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</si>
  <si>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</si>
  <si>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</si>
  <si>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</si>
  <si>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</si>
  <si>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</si>
  <si>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</si>
  <si>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</si>
  <si>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</si>
  <si>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</si>
  <si>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</si>
  <si>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</si>
  <si>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</si>
  <si>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</si>
  <si>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</si>
  <si>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</si>
  <si>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</si>
  <si>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</si>
  <si>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</si>
  <si>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</si>
  <si>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</si>
  <si>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</si>
  <si>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</si>
  <si>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</si>
  <si>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</si>
  <si>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</si>
  <si>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</si>
  <si>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</si>
  <si>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</si>
  <si>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</si>
  <si>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</si>
  <si>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</si>
  <si>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</si>
  <si>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</si>
  <si>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</si>
  <si>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</si>
  <si>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</si>
  <si>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</si>
  <si>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</si>
  <si>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</si>
  <si>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</si>
  <si>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</si>
  <si>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</si>
  <si>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</si>
  <si>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</si>
  <si>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</si>
  <si>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</si>
  <si>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</si>
  <si>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</si>
  <si>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</si>
  <si>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</si>
  <si>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</si>
  <si>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</si>
  <si>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</si>
  <si>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</si>
  <si>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</si>
  <si>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</si>
  <si>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</si>
  <si>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</si>
  <si>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</si>
  <si>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</si>
  <si>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</si>
  <si>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</si>
  <si>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</si>
  <si>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</si>
  <si>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</si>
  <si>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</si>
  <si>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</si>
  <si>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</si>
  <si>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</si>
  <si>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</si>
  <si>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</si>
  <si>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</si>
  <si>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</si>
  <si>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</si>
  <si>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</si>
  <si>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</si>
  <si>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</si>
  <si>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</si>
  <si>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</si>
  <si>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</si>
  <si>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</si>
  <si>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</si>
  <si>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</si>
  <si>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</si>
  <si>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</si>
  <si>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</si>
  <si>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</si>
  <si>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</si>
  <si>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</si>
  <si>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</si>
  <si>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</si>
  <si>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</si>
  <si>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</si>
  <si>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</si>
  <si>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</si>
  <si>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</si>
  <si>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</si>
  <si>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</si>
  <si>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</si>
  <si>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</si>
  <si>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</si>
  <si>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</si>
  <si>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</si>
  <si>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</si>
  <si>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</si>
  <si>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</si>
  <si>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</si>
  <si>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</si>
  <si>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</si>
  <si>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</si>
  <si>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</si>
  <si>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</si>
  <si>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</si>
  <si>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</si>
  <si>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</si>
  <si>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</si>
  <si>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</si>
  <si>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</si>
  <si>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</si>
  <si>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</si>
  <si>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</si>
  <si>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</si>
  <si>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</si>
  <si>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</si>
  <si>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</si>
  <si>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</si>
  <si>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</si>
  <si>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</si>
  <si>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</si>
  <si>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</si>
  <si>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</si>
  <si>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</si>
  <si>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</si>
  <si>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</si>
  <si>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</si>
  <si>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</si>
  <si>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</si>
  <si>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</si>
  <si>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</si>
  <si>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</si>
  <si>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</si>
  <si>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</si>
  <si>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</si>
  <si>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</si>
  <si>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</si>
  <si>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</si>
  <si>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</si>
  <si>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</si>
  <si>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</si>
  <si>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</si>
  <si>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</si>
  <si>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</si>
  <si>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</si>
  <si>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</si>
  <si>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</si>
  <si>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</si>
  <si>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</si>
  <si>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</si>
  <si>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</si>
  <si>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</si>
  <si>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</si>
  <si>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</si>
  <si>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</si>
  <si>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</si>
  <si>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</si>
  <si>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</si>
  <si>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</si>
  <si>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</si>
  <si>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</si>
  <si>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</si>
  <si>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</si>
  <si>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</si>
  <si>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</si>
  <si>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</si>
  <si>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</si>
  <si>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</si>
  <si>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</si>
  <si>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</si>
  <si>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</si>
  <si>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</si>
  <si>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</si>
  <si>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</si>
  <si>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</si>
  <si>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</si>
  <si>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</si>
  <si>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</si>
  <si>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</si>
  <si>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</si>
  <si>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</si>
  <si>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</si>
  <si>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</si>
  <si>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</si>
  <si>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</si>
  <si>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</si>
  <si>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</si>
  <si>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</si>
  <si>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</si>
  <si>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</si>
  <si>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</si>
  <si>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</si>
  <si>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</si>
  <si>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</si>
  <si>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</si>
  <si>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</si>
  <si>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</si>
  <si>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</si>
  <si>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</si>
  <si>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</si>
  <si>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</si>
  <si>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</si>
  <si>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</si>
  <si>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</si>
  <si>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</si>
  <si>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</si>
  <si>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</si>
  <si>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</si>
  <si>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</si>
  <si>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</si>
  <si>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</si>
  <si>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</si>
  <si>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</si>
  <si>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</si>
  <si>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</si>
  <si>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</si>
  <si>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</si>
  <si>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</si>
  <si>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</si>
  <si>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</si>
  <si>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</si>
  <si>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</si>
  <si>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</si>
  <si>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</si>
  <si>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</si>
  <si>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</si>
  <si>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</si>
  <si>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</si>
  <si>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</si>
  <si>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</si>
  <si>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</si>
  <si>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</si>
  <si>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</si>
  <si>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</si>
  <si>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</si>
  <si>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</si>
  <si>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</si>
  <si>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</si>
  <si>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</si>
  <si>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</si>
  <si>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</si>
  <si>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</si>
  <si>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</si>
  <si>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</si>
  <si>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</si>
  <si>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</si>
  <si>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</si>
  <si>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</si>
  <si>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</si>
  <si>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</si>
  <si>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</si>
  <si>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</si>
  <si>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</si>
  <si>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</si>
  <si>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</si>
  <si>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</si>
  <si>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</si>
  <si>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</si>
  <si>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</si>
  <si>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</si>
  <si>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</si>
  <si>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</si>
  <si>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</si>
  <si>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</si>
  <si>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</si>
  <si>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</si>
  <si>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</si>
  <si>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</si>
  <si>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</si>
  <si>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</si>
  <si>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</si>
  <si>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</si>
  <si>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</si>
  <si>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</si>
  <si>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</si>
  <si>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</si>
  <si>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</si>
  <si>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</si>
  <si>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</si>
  <si>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</si>
  <si>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</si>
  <si>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</si>
  <si>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</si>
  <si>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</si>
  <si>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</si>
  <si>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</si>
  <si>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</si>
  <si>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</si>
  <si>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</si>
  <si>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</si>
  <si>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</si>
  <si>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</si>
  <si>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</si>
  <si>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</si>
  <si>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</si>
  <si>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</si>
  <si>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</si>
  <si>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</si>
  <si>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</si>
  <si>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</si>
  <si>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</si>
  <si>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</si>
  <si>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</si>
  <si>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</si>
  <si>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</si>
  <si>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</si>
  <si>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</si>
  <si>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</si>
  <si>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</si>
  <si>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</si>
  <si>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</si>
  <si>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</si>
  <si>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</si>
  <si>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</si>
  <si>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</si>
  <si>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</si>
  <si>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</si>
  <si>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</si>
  <si>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</si>
  <si>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</si>
  <si>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</si>
  <si>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</si>
  <si>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</si>
  <si>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</si>
  <si>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</si>
  <si>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</si>
  <si>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</si>
  <si>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</si>
  <si>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</si>
  <si>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</si>
  <si>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</si>
  <si>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</si>
  <si>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</si>
  <si>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</si>
  <si>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</si>
  <si>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</si>
  <si>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</si>
  <si>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</si>
  <si>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</si>
  <si>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</si>
  <si>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</si>
  <si>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</si>
  <si>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</si>
  <si>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</si>
  <si>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</si>
  <si>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</si>
  <si>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</si>
  <si>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</si>
  <si>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</si>
  <si>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</si>
  <si>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</si>
  <si>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</si>
  <si>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</si>
  <si>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</si>
  <si>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</si>
  <si>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</si>
  <si>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</si>
  <si>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</si>
  <si>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</si>
  <si>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</si>
  <si>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</si>
  <si>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</si>
  <si>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</si>
  <si>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</si>
  <si>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</si>
  <si>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</si>
  <si>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</si>
  <si>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</si>
  <si>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</si>
  <si>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</si>
  <si>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</si>
  <si>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</si>
  <si>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</si>
  <si>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</si>
  <si>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</si>
  <si>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</si>
  <si>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</si>
  <si>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</si>
  <si>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</si>
  <si>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</si>
  <si>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</si>
  <si>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</si>
  <si>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</si>
  <si>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</si>
  <si>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</si>
  <si>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</si>
  <si>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</si>
  <si>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</si>
  <si>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</si>
  <si>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</si>
  <si>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</si>
  <si>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</si>
  <si>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</si>
  <si>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</si>
  <si>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</si>
  <si>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</si>
  <si>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</si>
  <si>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</si>
  <si>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</si>
  <si>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</si>
  <si>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</si>
  <si>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</si>
  <si>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</si>
  <si>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</si>
  <si>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</si>
  <si>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</si>
  <si>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</si>
  <si>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</si>
  <si>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</si>
  <si>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</si>
  <si>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</si>
  <si>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</si>
  <si>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</si>
  <si>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</si>
  <si>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</si>
  <si>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</si>
  <si>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</si>
  <si>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</si>
  <si>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</si>
  <si>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</si>
  <si>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</si>
  <si>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</si>
  <si>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</si>
  <si>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</si>
  <si>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</si>
  <si>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</si>
  <si>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</si>
  <si>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</si>
  <si>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</si>
  <si>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</si>
  <si>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</si>
  <si>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</si>
  <si>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</si>
  <si>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</si>
  <si>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</si>
  <si>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</si>
  <si>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</si>
  <si>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</si>
  <si>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</si>
  <si>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</si>
  <si>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</si>
  <si>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</si>
  <si>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</si>
  <si>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</si>
  <si>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</si>
  <si>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</si>
  <si>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</si>
  <si>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</si>
  <si>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</si>
  <si>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</si>
  <si>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</si>
  <si>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</si>
  <si>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</si>
  <si>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</si>
  <si>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</si>
  <si>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</si>
  <si>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</si>
  <si>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</si>
  <si>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</si>
  <si>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</si>
  <si>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</si>
  <si>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</si>
  <si>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</si>
  <si>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</si>
  <si>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</si>
  <si>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</si>
  <si>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</si>
  <si>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</si>
  <si>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</si>
  <si>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</si>
  <si>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</si>
  <si>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</si>
  <si>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</si>
  <si>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</si>
  <si>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</si>
  <si>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</si>
  <si>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</si>
  <si>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</si>
  <si>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</si>
  <si>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</si>
  <si>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</si>
  <si>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</si>
  <si>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</si>
  <si>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</si>
  <si>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</si>
  <si>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</si>
  <si>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</si>
  <si>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</si>
  <si>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</si>
  <si>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</si>
  <si>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</si>
  <si>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</si>
  <si>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</si>
  <si>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</si>
  <si>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</si>
  <si>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</si>
  <si>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</si>
  <si>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</si>
  <si>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</si>
  <si>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</si>
  <si>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</si>
  <si>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</si>
  <si>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</si>
  <si>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</si>
  <si>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</si>
  <si>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</si>
  <si>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</si>
  <si>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</si>
  <si>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</si>
  <si>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</si>
  <si>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</si>
  <si>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</si>
  <si>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</si>
  <si>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</si>
  <si>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</si>
  <si>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</si>
  <si>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</si>
  <si>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</si>
  <si>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</si>
  <si>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</si>
  <si>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</si>
  <si>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</si>
  <si>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</si>
  <si>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</si>
  <si>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</si>
  <si>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</si>
  <si>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</si>
  <si>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</si>
  <si>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</si>
  <si>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</si>
  <si>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</si>
  <si>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</si>
  <si>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</si>
  <si>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</si>
  <si>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</si>
  <si>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</si>
  <si>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</si>
  <si>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</si>
  <si>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</si>
  <si>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</si>
  <si>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</si>
  <si>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</si>
  <si>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</si>
  <si>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</si>
  <si>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</si>
  <si>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</si>
  <si>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</si>
  <si>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</si>
  <si>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</si>
  <si>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</si>
  <si>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</si>
  <si>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</si>
  <si>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</si>
  <si>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</si>
  <si>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</si>
  <si>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</si>
  <si>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</si>
  <si>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</si>
  <si>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</si>
  <si>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</si>
  <si>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</si>
  <si>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</si>
  <si>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</si>
  <si>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</si>
  <si>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</si>
  <si>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</si>
  <si>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</si>
  <si>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</si>
  <si>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</si>
  <si>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</si>
  <si>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</si>
  <si>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</si>
  <si>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</si>
  <si>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</si>
  <si>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</si>
  <si>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</si>
  <si>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</si>
  <si>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</si>
  <si>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</si>
  <si>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</si>
  <si>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</si>
  <si>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</si>
  <si>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</si>
  <si>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</si>
  <si>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</si>
  <si>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</si>
  <si>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</si>
  <si>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</si>
  <si>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</si>
  <si>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</si>
  <si>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</si>
  <si>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</si>
  <si>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</si>
  <si>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</si>
  <si>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</si>
  <si>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</si>
  <si>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</si>
  <si>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</si>
  <si>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</si>
  <si>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</si>
  <si>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</si>
  <si>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</si>
  <si>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</si>
  <si>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</si>
  <si>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</si>
  <si>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</si>
  <si>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</si>
  <si>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</si>
  <si>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</si>
  <si>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</si>
  <si>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</si>
  <si>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</si>
  <si>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</si>
  <si>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</si>
  <si>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</si>
  <si>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</si>
  <si>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</si>
  <si>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</si>
  <si>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</si>
  <si>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</si>
  <si>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</si>
  <si>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</si>
  <si>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</si>
  <si>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</si>
  <si>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</si>
  <si>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</si>
  <si>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</si>
  <si>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</si>
  <si>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</si>
  <si>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</si>
  <si>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</si>
  <si>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</si>
  <si>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</si>
  <si>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</si>
  <si>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</si>
  <si>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</si>
  <si>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</si>
  <si>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</si>
  <si>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</si>
  <si>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</si>
  <si>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</si>
  <si>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</si>
  <si>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</si>
  <si>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</si>
  <si>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</si>
  <si>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</si>
  <si>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</si>
  <si>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</si>
  <si>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</si>
  <si>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</si>
  <si>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</si>
  <si>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</si>
  <si>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</si>
  <si>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</si>
  <si>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</si>
  <si>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</si>
  <si>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</si>
  <si>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</si>
  <si>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</si>
  <si>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</si>
  <si>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</si>
  <si>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</si>
  <si>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</si>
  <si>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</si>
  <si>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</si>
  <si>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</si>
  <si>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</si>
  <si>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</si>
  <si>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</si>
  <si>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</si>
  <si>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</si>
  <si>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</si>
  <si>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</si>
  <si>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</si>
  <si>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</si>
  <si>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</si>
  <si>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</si>
  <si>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</si>
  <si>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</si>
  <si>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</si>
  <si>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</si>
  <si>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</si>
  <si>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</si>
  <si>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</si>
  <si>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</si>
  <si>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</si>
  <si>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</si>
  <si>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</si>
  <si>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</si>
  <si>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</si>
  <si>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</si>
  <si>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</si>
  <si>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</si>
  <si>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</si>
  <si>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</si>
  <si>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</si>
  <si>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</si>
  <si>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</si>
  <si>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</si>
  <si>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</si>
  <si>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</si>
  <si>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</si>
  <si>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</si>
  <si>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</si>
  <si>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</si>
  <si>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</si>
  <si>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</si>
  <si>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</si>
  <si>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</si>
  <si>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</si>
  <si>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</si>
  <si>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</si>
  <si>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</si>
  <si>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</si>
  <si>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</si>
  <si>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</si>
  <si>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</si>
  <si>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</si>
  <si>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</si>
  <si>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</si>
  <si>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</si>
  <si>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</si>
  <si>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</si>
  <si>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</si>
  <si>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</si>
  <si>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</si>
  <si>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</si>
  <si>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</si>
  <si>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</si>
  <si>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</si>
  <si>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</si>
  <si>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</si>
  <si>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</si>
  <si>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</si>
  <si>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</si>
  <si>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</si>
  <si>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</si>
  <si>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</si>
  <si>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</si>
  <si>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</si>
  <si>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</si>
  <si>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</si>
  <si>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</si>
  <si>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</si>
  <si>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</si>
  <si>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</si>
  <si>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</si>
  <si>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</si>
  <si>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</si>
  <si>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</si>
  <si>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</si>
  <si>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</si>
  <si>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</si>
  <si>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</si>
  <si>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</si>
  <si>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</si>
  <si>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</si>
  <si>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</si>
  <si>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</si>
  <si>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</si>
  <si>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</si>
  <si>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</si>
  <si>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</si>
  <si>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</si>
  <si>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</si>
  <si>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</si>
  <si>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</si>
  <si>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</si>
  <si>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</si>
  <si>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</si>
  <si>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</si>
  <si>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</si>
  <si>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</si>
  <si>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</si>
  <si>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</si>
  <si>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</si>
  <si>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</si>
  <si>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</si>
  <si>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</si>
  <si>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</si>
  <si>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</si>
  <si>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</si>
  <si>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</si>
  <si>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</si>
  <si>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</si>
  <si>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</si>
  <si>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</si>
  <si>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</si>
  <si>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</si>
  <si>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</si>
  <si>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</si>
  <si>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</si>
  <si>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</si>
  <si>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</si>
  <si>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</si>
  <si>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</si>
  <si>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</si>
  <si>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</si>
  <si>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</si>
  <si>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</si>
  <si>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</si>
  <si>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</si>
  <si>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</si>
  <si>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</si>
  <si>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</si>
  <si>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</si>
  <si>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</si>
  <si>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</si>
  <si>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</si>
  <si>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</si>
  <si>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</si>
  <si>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</si>
  <si>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</si>
  <si>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</si>
  <si>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</si>
  <si>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</si>
  <si>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</si>
  <si>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</si>
  <si>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</si>
  <si>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</si>
  <si>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</si>
  <si>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</si>
  <si>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</si>
  <si>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</si>
  <si>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</si>
  <si>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</si>
  <si>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</si>
  <si>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</si>
  <si>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</si>
  <si>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</si>
  <si>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</si>
  <si>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</si>
  <si>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</si>
  <si>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</si>
  <si>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</si>
  <si>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</si>
  <si>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</si>
  <si>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</si>
  <si>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</si>
  <si>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</si>
  <si>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</si>
  <si>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</si>
  <si>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</si>
  <si>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</si>
  <si>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</si>
  <si>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</si>
  <si>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</si>
  <si>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</si>
  <si>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</si>
  <si>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</si>
  <si>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</si>
  <si>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</si>
  <si>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</si>
  <si>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</si>
  <si>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</si>
  <si>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</si>
  <si>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</si>
  <si>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</si>
  <si>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</si>
  <si>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</si>
  <si>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</si>
  <si>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</si>
  <si>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</si>
  <si>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</si>
  <si>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</si>
  <si>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</si>
  <si>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</si>
  <si>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</si>
  <si>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</si>
  <si>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</si>
  <si>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</si>
  <si>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</si>
  <si>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</si>
  <si>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</si>
  <si>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</si>
  <si>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</si>
  <si>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</si>
  <si>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</si>
  <si>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</si>
  <si>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</si>
  <si>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</si>
  <si>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</si>
  <si>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</si>
  <si>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</si>
  <si>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</si>
  <si>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</si>
  <si>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</si>
  <si>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</si>
  <si>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</si>
  <si>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</si>
  <si>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</si>
  <si>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</si>
  <si>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</si>
  <si>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</si>
  <si>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</si>
  <si>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</si>
  <si>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</si>
  <si>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</si>
  <si>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</si>
  <si>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</si>
  <si>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</si>
  <si>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</si>
  <si>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</si>
  <si>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</si>
  <si>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</si>
  <si>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</si>
  <si>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</si>
  <si>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</si>
  <si>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</si>
  <si>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</si>
  <si>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</si>
  <si>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</si>
  <si>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</si>
  <si>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</si>
  <si>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</si>
  <si>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</si>
  <si>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</si>
  <si>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</si>
  <si>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</si>
  <si>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</si>
  <si>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</si>
  <si>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</si>
  <si>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</si>
  <si>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</si>
  <si>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</si>
  <si>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</si>
  <si>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</si>
  <si>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</si>
  <si>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</si>
  <si>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</si>
  <si>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</si>
  <si>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</si>
  <si>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</si>
  <si>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</si>
  <si>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</si>
  <si>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</si>
  <si>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</si>
  <si>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</si>
  <si>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</si>
  <si>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</si>
  <si>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</si>
  <si>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</si>
  <si>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</si>
  <si>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</si>
  <si>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</si>
  <si>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</si>
  <si>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</si>
  <si>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</si>
  <si>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</si>
  <si>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</si>
  <si>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</si>
  <si>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</si>
  <si>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</si>
  <si>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</si>
  <si>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</si>
  <si>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</si>
  <si>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</si>
  <si>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</si>
  <si>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</si>
  <si>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</si>
  <si>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</si>
  <si>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</si>
  <si>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</si>
  <si>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</si>
  <si>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</si>
  <si>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</si>
  <si>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</si>
  <si>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</si>
  <si>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</si>
  <si>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</si>
  <si>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</si>
  <si>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</si>
  <si>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</si>
  <si>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</si>
  <si>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</si>
  <si>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</si>
  <si>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</si>
  <si>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</si>
  <si>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</si>
  <si>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</si>
  <si>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</si>
  <si>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</si>
  <si>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</si>
  <si>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</si>
  <si>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</si>
  <si>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</si>
  <si>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</si>
  <si>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</si>
  <si>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</si>
  <si>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</si>
  <si>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</si>
  <si>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</si>
  <si>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</si>
  <si>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</si>
  <si>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</si>
  <si>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</si>
  <si>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</si>
  <si>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</si>
  <si>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</si>
  <si>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</si>
  <si>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</si>
  <si>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</si>
  <si>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</si>
  <si>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</si>
  <si>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</si>
  <si>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</si>
  <si>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</si>
  <si>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</si>
  <si>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</si>
  <si>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</si>
  <si>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</si>
  <si>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</si>
  <si>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</si>
  <si>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</si>
  <si>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</si>
  <si>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</si>
  <si>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</si>
  <si>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</si>
  <si>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</si>
  <si>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</si>
  <si>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</si>
  <si>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</si>
  <si>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</si>
  <si>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</si>
  <si>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</si>
  <si>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</si>
  <si>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</si>
  <si>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</si>
  <si>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</si>
  <si>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</si>
  <si>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</si>
  <si>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</si>
  <si>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</si>
  <si>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</si>
  <si>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</si>
  <si>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</si>
  <si>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</si>
  <si>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</si>
  <si>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</si>
  <si>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</si>
  <si>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</si>
  <si>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</si>
  <si>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</si>
  <si>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</si>
  <si>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</si>
  <si>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</si>
  <si>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</si>
  <si>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</si>
  <si>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</si>
  <si>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</si>
  <si>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</si>
  <si>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</si>
  <si>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</si>
  <si>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</si>
  <si>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</si>
  <si>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</si>
  <si>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</si>
  <si>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</si>
  <si>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</si>
  <si>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</si>
  <si>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</si>
  <si>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</si>
  <si>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</si>
  <si>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</si>
  <si>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</si>
  <si>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</si>
  <si>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</si>
  <si>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</si>
  <si>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</si>
  <si>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</si>
  <si>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</si>
  <si>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</si>
  <si>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</si>
  <si>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</si>
  <si>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</si>
  <si>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</si>
  <si>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</si>
  <si>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</si>
  <si>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</si>
  <si>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</si>
  <si>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</si>
  <si>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</si>
  <si>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</si>
  <si>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</si>
  <si>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</si>
  <si>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</si>
  <si>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</si>
  <si>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</si>
  <si>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</si>
  <si>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</si>
  <si>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</si>
  <si>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</si>
  <si>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</si>
  <si>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</si>
  <si>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</si>
  <si>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</si>
  <si>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</si>
  <si>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</si>
  <si>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</si>
  <si>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</si>
  <si>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</si>
  <si>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</si>
  <si>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</si>
  <si>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</si>
  <si>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</si>
  <si>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</si>
  <si>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</si>
  <si>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</si>
  <si>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</si>
  <si>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</si>
  <si>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</si>
  <si>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</si>
  <si>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</si>
  <si>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</si>
  <si>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</si>
  <si>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</si>
  <si>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</si>
  <si>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</si>
  <si>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</si>
  <si>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</si>
  <si>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</si>
  <si>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</si>
  <si>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</si>
  <si>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</si>
  <si>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</si>
  <si>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</si>
  <si>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</si>
  <si>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</si>
  <si>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</si>
  <si>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</si>
  <si>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</si>
  <si>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</si>
  <si>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</si>
  <si>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</si>
  <si>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</si>
  <si>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</si>
  <si>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</si>
  <si>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</si>
  <si>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</si>
  <si>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</si>
  <si>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</si>
  <si>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</si>
  <si>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</si>
  <si>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</si>
  <si>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</si>
  <si>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</si>
  <si>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</si>
  <si>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</si>
  <si>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</si>
  <si>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</si>
  <si>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</si>
  <si>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</si>
  <si>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</si>
  <si>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</si>
  <si>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</si>
  <si>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</si>
  <si>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</si>
  <si>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</si>
  <si>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</si>
  <si>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</si>
  <si>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</si>
  <si>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</si>
  <si>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</si>
  <si>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</si>
  <si>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</si>
  <si>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</si>
  <si>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</si>
  <si>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</si>
  <si>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</si>
  <si>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</si>
  <si>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</si>
  <si>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</si>
  <si>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</si>
  <si>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</si>
  <si>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</si>
  <si>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</si>
  <si>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</si>
  <si>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</si>
  <si>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</si>
  <si>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</si>
  <si>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</si>
  <si>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</si>
  <si>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</si>
  <si>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</si>
  <si>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</si>
  <si>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</si>
  <si>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</si>
  <si>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</si>
  <si>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</si>
  <si>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</si>
  <si>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</si>
  <si>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</si>
  <si>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</si>
  <si>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</si>
  <si>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</si>
  <si>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</si>
  <si>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</si>
  <si>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</si>
  <si>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</si>
  <si>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</si>
  <si>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</si>
  <si>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</si>
  <si>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</si>
  <si>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</si>
  <si>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</si>
  <si>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</si>
  <si>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</si>
  <si>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</si>
  <si>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</si>
  <si>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</si>
  <si>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</si>
  <si>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</si>
  <si>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</si>
  <si>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</si>
  <si>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</si>
  <si>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</si>
  <si>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</si>
  <si>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</si>
  <si>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</si>
  <si>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</si>
  <si>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</si>
  <si>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</si>
  <si>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</si>
  <si>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</si>
  <si>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</si>
  <si>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</si>
  <si>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</si>
  <si>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</si>
  <si>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</si>
  <si>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</si>
  <si>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</si>
  <si>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</si>
  <si>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</si>
  <si>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</si>
  <si>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</si>
  <si>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</si>
  <si>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</si>
  <si>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</si>
  <si>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</si>
  <si>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</si>
  <si>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</si>
  <si>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</si>
  <si>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</si>
  <si>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</si>
  <si>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</si>
  <si>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</si>
  <si>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</si>
  <si>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</si>
  <si>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</si>
  <si>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</si>
  <si>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</si>
  <si>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</si>
  <si>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</si>
  <si>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</si>
  <si>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</si>
  <si>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</si>
  <si>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</si>
  <si>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</si>
  <si>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</si>
  <si>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</si>
  <si>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</si>
  <si>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</si>
  <si>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</si>
  <si>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</si>
  <si>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</si>
  <si>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</si>
  <si>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</si>
  <si>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</si>
  <si>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</si>
  <si>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</si>
  <si>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</si>
  <si>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</si>
  <si>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</si>
  <si>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</si>
  <si>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</si>
  <si>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</si>
  <si>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</si>
  <si>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</si>
  <si>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</si>
  <si>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</si>
  <si>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</si>
  <si>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</si>
  <si>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</si>
  <si>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</si>
  <si>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</si>
  <si>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</si>
  <si>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</si>
  <si>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</si>
  <si>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</si>
  <si>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</si>
  <si>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</si>
  <si>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</si>
  <si>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</si>
  <si>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</si>
  <si>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</si>
  <si>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</si>
  <si>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</si>
  <si>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</si>
  <si>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</si>
  <si>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</si>
  <si>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</si>
  <si>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</si>
  <si>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</si>
  <si>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</si>
  <si>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</si>
  <si>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</si>
  <si>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</si>
  <si>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</si>
  <si>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</si>
  <si>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</si>
  <si>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</si>
  <si>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</si>
  <si>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</si>
  <si>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</si>
  <si>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</si>
  <si>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</si>
  <si>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</si>
  <si>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</si>
  <si>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</si>
  <si>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</si>
  <si>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</si>
  <si>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</si>
  <si>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</si>
  <si>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</si>
  <si>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</si>
  <si>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</si>
  <si>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</si>
  <si>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</si>
  <si>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</si>
  <si>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</si>
  <si>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</si>
  <si>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</si>
  <si>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</si>
  <si>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</si>
  <si>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</si>
  <si>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</si>
  <si>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</si>
  <si>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</si>
  <si>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</si>
  <si>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</si>
  <si>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</si>
  <si>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</si>
  <si>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</si>
  <si>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</si>
  <si>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</si>
  <si>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</si>
  <si>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</si>
  <si>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</si>
  <si>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</si>
  <si>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</si>
  <si>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</si>
  <si>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</si>
  <si>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</si>
  <si>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</si>
  <si>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</si>
  <si>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</si>
  <si>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</si>
  <si>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</si>
  <si>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</si>
  <si>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</si>
  <si>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</si>
  <si>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</si>
  <si>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</si>
  <si>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</si>
  <si>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</si>
  <si>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</si>
  <si>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</si>
  <si>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</si>
  <si>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</si>
  <si>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</si>
  <si>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</si>
  <si>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</si>
  <si>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</si>
  <si>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</si>
  <si>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</si>
  <si>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</si>
  <si>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</si>
  <si>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</si>
  <si>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</si>
  <si>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</si>
  <si>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</si>
  <si>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</si>
  <si>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</si>
  <si>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</si>
  <si>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</si>
  <si>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</si>
  <si>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</si>
  <si>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</si>
  <si>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</si>
  <si>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</si>
  <si>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</si>
  <si>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</si>
  <si>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</si>
  <si>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</si>
  <si>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</si>
  <si>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</si>
  <si>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</si>
  <si>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</si>
  <si>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</si>
  <si>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</si>
  <si>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</si>
  <si>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</si>
  <si>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</si>
  <si>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</si>
  <si>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</si>
  <si>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</si>
  <si>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</si>
  <si>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</si>
  <si>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</si>
  <si>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</si>
  <si>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</si>
  <si>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</si>
  <si>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</si>
  <si>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</si>
  <si>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</si>
  <si>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</si>
  <si>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</si>
  <si>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</si>
  <si>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</si>
  <si>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</si>
  <si>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</si>
  <si>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</si>
  <si>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</si>
  <si>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</si>
  <si>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</si>
  <si>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</si>
  <si>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</si>
  <si>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</si>
  <si>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</si>
  <si>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</si>
  <si>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</si>
  <si>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</si>
  <si>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</si>
  <si>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</si>
  <si>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</si>
  <si>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</si>
  <si>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</si>
  <si>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</si>
  <si>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</si>
  <si>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</si>
  <si>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</si>
  <si>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</si>
  <si>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</si>
  <si>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</si>
  <si>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</si>
  <si>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</si>
  <si>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</si>
  <si>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</si>
  <si>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</si>
  <si>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</si>
  <si>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</si>
  <si>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</si>
  <si>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</si>
  <si>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</si>
  <si>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</si>
  <si>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</si>
  <si>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</si>
  <si>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</si>
  <si>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</si>
  <si>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</si>
  <si>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</si>
  <si>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</si>
  <si>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</si>
  <si>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</si>
  <si>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</si>
  <si>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</si>
  <si>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</si>
  <si>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</si>
  <si>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</si>
  <si>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</si>
  <si>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</si>
  <si>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</si>
  <si>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</si>
  <si>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</si>
  <si>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</si>
  <si>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</si>
  <si>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</si>
  <si>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</si>
  <si>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</si>
  <si>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</si>
  <si>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</si>
  <si>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</si>
  <si>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</si>
  <si>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</si>
  <si>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</si>
  <si>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</si>
  <si>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</si>
  <si>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</si>
  <si>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</si>
  <si>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</si>
  <si>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</si>
  <si>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</si>
  <si>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</si>
  <si>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</si>
  <si>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</si>
  <si>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</si>
  <si>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</si>
  <si>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</si>
  <si>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</si>
  <si>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</si>
  <si>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</si>
  <si>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</si>
  <si>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</si>
  <si>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</si>
  <si>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</si>
  <si>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</si>
  <si>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</si>
  <si>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</si>
  <si>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</si>
  <si>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</si>
  <si>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</si>
  <si>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</si>
  <si>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</si>
  <si>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</si>
  <si>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</si>
  <si>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</si>
  <si>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</si>
  <si>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</si>
  <si>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</si>
  <si>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</si>
  <si>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</si>
  <si>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</si>
  <si>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</si>
  <si>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</si>
  <si>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</si>
  <si>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</si>
  <si>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</si>
  <si>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</si>
  <si>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</si>
  <si>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</si>
  <si>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</si>
  <si>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</si>
  <si>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</si>
  <si>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</si>
  <si>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</si>
  <si>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</si>
  <si>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</si>
  <si>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</si>
  <si>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</si>
  <si>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</si>
  <si>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</si>
  <si>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</si>
  <si>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</si>
  <si>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</si>
  <si>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</si>
  <si>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</si>
  <si>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</si>
  <si>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</si>
  <si>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</si>
  <si>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</si>
  <si>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</si>
  <si>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</si>
  <si>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</si>
  <si>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</si>
  <si>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</si>
  <si>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</si>
  <si>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</si>
  <si>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</si>
  <si>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</si>
  <si>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</si>
  <si>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</si>
  <si>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</si>
  <si>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</si>
  <si>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</si>
  <si>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</si>
  <si>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</si>
  <si>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</si>
  <si>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</si>
  <si>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</si>
  <si>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</si>
  <si>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</si>
  <si>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</si>
  <si>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</si>
  <si>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</si>
  <si>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</si>
  <si>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</si>
  <si>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</si>
  <si>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</si>
  <si>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</si>
  <si>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</si>
  <si>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</si>
  <si>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</si>
  <si>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</si>
  <si>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</si>
  <si>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</si>
  <si>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</si>
  <si>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</si>
  <si>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</si>
  <si>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</si>
  <si>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</si>
  <si>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</si>
  <si>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</si>
  <si>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</si>
  <si>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</si>
  <si>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</si>
  <si>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</si>
  <si>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</si>
  <si>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</si>
  <si>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</si>
  <si>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</si>
  <si>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</si>
  <si>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</si>
  <si>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</si>
  <si>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</si>
  <si>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</si>
  <si>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</si>
  <si>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</si>
  <si>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</si>
  <si>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</si>
  <si>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</si>
  <si>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</si>
  <si>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</si>
  <si>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</si>
  <si>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</si>
  <si>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</si>
  <si>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</si>
  <si>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</si>
  <si>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</si>
  <si>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</si>
  <si>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</si>
  <si>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</si>
  <si>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</si>
  <si>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</si>
  <si>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</si>
  <si>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</si>
  <si>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</si>
  <si>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</si>
  <si>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</si>
  <si>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</si>
  <si>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</si>
  <si>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</si>
  <si>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</si>
  <si>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</si>
  <si>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</si>
  <si>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</si>
  <si>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</si>
  <si>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</si>
  <si>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</si>
  <si>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</si>
  <si>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</si>
  <si>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</si>
  <si>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</si>
  <si>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</si>
  <si>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</si>
  <si>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</si>
  <si>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</si>
  <si>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</si>
  <si>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</si>
  <si>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</si>
  <si>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</si>
  <si>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</si>
  <si>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</si>
  <si>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</si>
  <si>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</si>
  <si>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</si>
  <si>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</si>
  <si>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</si>
  <si>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</si>
  <si>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</si>
  <si>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</si>
  <si>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</si>
  <si>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</si>
  <si>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</si>
  <si>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</si>
  <si>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</si>
  <si>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</si>
  <si>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</si>
  <si>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</si>
  <si>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</si>
  <si>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</si>
  <si>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</si>
  <si>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</si>
  <si>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</si>
  <si>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</si>
  <si>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</si>
  <si>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</si>
  <si>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</si>
  <si>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</si>
  <si>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</si>
  <si>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</si>
  <si>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</si>
  <si>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</si>
  <si>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</si>
  <si>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</si>
  <si>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</si>
  <si>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</si>
  <si>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</si>
  <si>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</si>
  <si>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</si>
  <si>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</si>
  <si>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</si>
  <si>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</si>
  <si>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</si>
  <si>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</si>
  <si>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</si>
  <si>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</si>
  <si>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</si>
  <si>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</si>
  <si>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</si>
  <si>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</si>
  <si>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</si>
  <si>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</si>
  <si>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</si>
  <si>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</si>
  <si>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</si>
  <si>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</si>
  <si>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</si>
  <si>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</si>
  <si>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</si>
  <si>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</si>
  <si>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</si>
  <si>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</si>
  <si>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</si>
  <si>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</si>
  <si>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</si>
  <si>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</si>
  <si>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</si>
  <si>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</si>
  <si>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</si>
  <si>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</si>
  <si>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</si>
  <si>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</si>
  <si>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</si>
  <si>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</si>
  <si>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</si>
  <si>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</si>
  <si>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</si>
  <si>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</si>
  <si>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</si>
  <si>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</si>
  <si>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</si>
  <si>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</si>
  <si>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</si>
  <si>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</si>
  <si>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</si>
  <si>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</si>
  <si>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</si>
  <si>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</si>
  <si>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</si>
  <si>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</si>
  <si>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</si>
  <si>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</si>
  <si>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</si>
  <si>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</si>
  <si>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</si>
  <si>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</si>
  <si>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</si>
  <si>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</si>
  <si>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</si>
  <si>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</si>
  <si>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</si>
  <si>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</si>
  <si>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</si>
  <si>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</si>
  <si>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</si>
  <si>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</si>
  <si>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</si>
  <si>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</si>
  <si>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</si>
  <si>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</si>
  <si>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</si>
  <si>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</si>
  <si>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</si>
  <si>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</si>
  <si>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</si>
  <si>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</si>
  <si>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</si>
  <si>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</si>
  <si>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</si>
  <si>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</si>
  <si>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</si>
  <si>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</si>
  <si>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</si>
  <si>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</si>
  <si>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</si>
  <si>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</si>
  <si>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</si>
  <si>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</si>
  <si>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</si>
  <si>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</si>
  <si>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</si>
  <si>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</si>
  <si>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</si>
  <si>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</si>
  <si>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</si>
  <si>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</si>
  <si>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</si>
  <si>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</si>
  <si>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</si>
  <si>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</si>
  <si>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</si>
  <si>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</si>
  <si>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</si>
  <si>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</si>
  <si>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</si>
  <si>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</si>
  <si>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</si>
  <si>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</si>
  <si>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</si>
  <si>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</si>
  <si>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</si>
  <si>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</si>
  <si>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</si>
  <si>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</si>
  <si>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</si>
  <si>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</si>
  <si>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</si>
  <si>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</si>
  <si>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</si>
  <si>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</si>
  <si>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</si>
  <si>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</si>
  <si>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</si>
  <si>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</si>
  <si>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</si>
  <si>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</si>
  <si>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</si>
  <si>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</si>
  <si>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</si>
  <si>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</si>
  <si>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</si>
  <si>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</si>
  <si>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</si>
  <si>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</si>
  <si>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</si>
  <si>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</si>
  <si>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</si>
  <si>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</si>
  <si>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</si>
  <si>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</si>
  <si>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</si>
  <si>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</si>
  <si>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</si>
  <si>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</si>
  <si>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</si>
  <si>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</si>
  <si>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</si>
  <si>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</si>
  <si>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</si>
  <si>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</si>
  <si>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</si>
  <si>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</si>
  <si>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</si>
  <si>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</si>
  <si>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</si>
  <si>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</si>
  <si>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</si>
  <si>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</si>
  <si>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</si>
  <si>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</si>
  <si>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</si>
  <si>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</si>
  <si>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</si>
  <si>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</si>
  <si>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</si>
  <si>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</si>
  <si>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</si>
  <si>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</si>
  <si>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</si>
  <si>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</si>
  <si>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</si>
  <si>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</si>
  <si>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</si>
  <si>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</si>
  <si>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</si>
  <si>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</si>
  <si>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</si>
  <si>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</si>
  <si>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</si>
  <si>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</si>
  <si>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</si>
  <si>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</si>
  <si>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</si>
  <si>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</si>
  <si>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</si>
  <si>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</si>
  <si>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</si>
  <si>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</si>
  <si>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</si>
  <si>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</si>
  <si>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</si>
  <si>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</si>
  <si>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</si>
  <si>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</si>
  <si>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</si>
  <si>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</si>
  <si>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</si>
  <si>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</si>
  <si>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</si>
  <si>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</si>
  <si>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</si>
  <si>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</si>
  <si>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</si>
  <si>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</si>
  <si>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</si>
  <si>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</si>
  <si>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</si>
  <si>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</si>
  <si>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</si>
  <si>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</si>
  <si>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</si>
  <si>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</si>
  <si>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</si>
  <si>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</si>
  <si>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</si>
  <si>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</si>
  <si>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</si>
  <si>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</si>
  <si>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</si>
  <si>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</si>
  <si>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</si>
  <si>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</si>
  <si>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</si>
  <si>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</si>
  <si>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</si>
  <si>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</si>
  <si>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</si>
  <si>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</si>
  <si>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</si>
  <si>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</si>
  <si>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</si>
  <si>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</si>
  <si>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</si>
  <si>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</si>
  <si>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</si>
  <si>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</si>
  <si>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</si>
  <si>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</si>
  <si>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</si>
  <si>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</si>
  <si>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</si>
  <si>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</si>
  <si>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</si>
  <si>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</si>
  <si>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</si>
  <si>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</si>
  <si>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</si>
  <si>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</si>
  <si>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</si>
  <si>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</si>
  <si>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</si>
  <si>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</si>
  <si>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</si>
  <si>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</si>
  <si>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</si>
  <si>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</si>
  <si>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</si>
  <si>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</si>
  <si>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</si>
  <si>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</si>
  <si>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</si>
  <si>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</si>
  <si>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</si>
  <si>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</si>
  <si>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</si>
  <si>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</si>
  <si>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</si>
  <si>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</si>
  <si>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</si>
  <si>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</si>
  <si>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</si>
  <si>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</si>
  <si>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</si>
  <si>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</si>
  <si>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</si>
  <si>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</si>
  <si>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</si>
  <si>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</si>
  <si>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</si>
  <si>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</si>
  <si>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</si>
  <si>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</si>
  <si>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</si>
  <si>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</si>
  <si>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</si>
  <si>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</si>
  <si>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</si>
  <si>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</si>
  <si>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</si>
  <si>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</si>
  <si>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</si>
  <si>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</si>
  <si>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</si>
  <si>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</si>
  <si>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</si>
  <si>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</si>
  <si>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</si>
  <si>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</si>
  <si>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</si>
  <si>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</si>
  <si>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</si>
  <si>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</si>
  <si>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</si>
  <si>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</si>
  <si>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</si>
  <si>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</si>
  <si>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</si>
  <si>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</si>
  <si>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</si>
  <si>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</si>
  <si>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</si>
  <si>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</si>
  <si>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</si>
  <si>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</si>
  <si>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</si>
  <si>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</si>
  <si>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</si>
  <si>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</si>
  <si>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</si>
  <si>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</si>
  <si>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</si>
  <si>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</si>
  <si>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</si>
  <si>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</si>
  <si>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</si>
  <si>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</si>
  <si>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</si>
  <si>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</si>
  <si>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</si>
  <si>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</si>
  <si>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</si>
  <si>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</si>
  <si>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</si>
  <si>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</si>
  <si>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</si>
  <si>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</si>
  <si>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</si>
  <si>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</si>
  <si>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</si>
  <si>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</si>
  <si>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</si>
  <si>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</si>
  <si>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</si>
  <si>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</si>
  <si>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</si>
  <si>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</si>
  <si>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</si>
  <si>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</si>
  <si>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</si>
  <si>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</si>
  <si>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</si>
  <si>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</si>
  <si>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</si>
  <si>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</si>
  <si>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</si>
  <si>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</si>
  <si>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</si>
  <si>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</si>
  <si>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</si>
  <si>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</si>
  <si>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</si>
  <si>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</si>
  <si>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</si>
  <si>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</si>
  <si>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</si>
  <si>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</si>
  <si>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</si>
  <si>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</si>
  <si>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</si>
  <si>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</si>
  <si>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</si>
  <si>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</si>
  <si>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</si>
  <si>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</si>
  <si>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</si>
  <si>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</si>
  <si>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</si>
  <si>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</si>
  <si>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</si>
  <si>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</si>
  <si>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</si>
  <si>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</si>
  <si>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</si>
  <si>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</si>
  <si>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</si>
  <si>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</si>
  <si>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</si>
  <si>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</si>
  <si>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</si>
  <si>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</si>
  <si>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</si>
  <si>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</si>
  <si>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</si>
  <si>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</si>
  <si>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</si>
  <si>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</si>
  <si>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</si>
  <si>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</si>
  <si>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</si>
  <si>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</si>
  <si>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</si>
  <si>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</si>
  <si>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</si>
  <si>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</si>
  <si>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</si>
  <si>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</si>
  <si>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</si>
  <si>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</si>
  <si>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</si>
  <si>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</si>
  <si>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</si>
  <si>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</si>
  <si>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</si>
  <si>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</si>
  <si>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</si>
  <si>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</si>
  <si>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</si>
  <si>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</si>
  <si>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</si>
  <si>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</si>
  <si>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</si>
  <si>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</si>
  <si>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</si>
  <si>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</si>
  <si>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</si>
  <si>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</si>
  <si>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</si>
  <si>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</si>
  <si>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</si>
  <si>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</si>
  <si>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</si>
  <si>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</si>
  <si>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</si>
  <si>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</si>
  <si>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</si>
  <si>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</si>
  <si>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</si>
  <si>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</si>
  <si>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</si>
  <si>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</si>
  <si>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</si>
  <si>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</si>
  <si>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</si>
  <si>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</si>
  <si>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</si>
  <si>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</si>
  <si>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</si>
  <si>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</si>
  <si>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</si>
  <si>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</si>
  <si>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</si>
  <si>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</si>
  <si>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</si>
  <si>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</si>
  <si>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</si>
  <si>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</si>
  <si>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</si>
  <si>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</si>
  <si>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</si>
  <si>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</si>
  <si>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</si>
  <si>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</si>
  <si>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</si>
  <si>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</si>
  <si>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</si>
  <si>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</si>
  <si>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</si>
  <si>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</si>
  <si>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</si>
  <si>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</si>
  <si>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</si>
  <si>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</si>
  <si>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</si>
  <si>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</si>
  <si>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</si>
  <si>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</si>
  <si>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</si>
  <si>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</si>
  <si>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</si>
  <si>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</si>
  <si>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</si>
  <si>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</si>
  <si>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</si>
  <si>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</si>
  <si>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</si>
  <si>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</si>
  <si>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</si>
  <si>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</si>
  <si>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</si>
  <si>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</si>
  <si>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</si>
  <si>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</si>
  <si>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</si>
  <si>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</si>
  <si>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</si>
  <si>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</si>
  <si>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</si>
  <si>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</si>
  <si>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</si>
  <si>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</si>
  <si>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</si>
  <si>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</si>
  <si>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</si>
  <si>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</si>
  <si>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</si>
  <si>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</si>
  <si>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</si>
  <si>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</si>
  <si>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</si>
  <si>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</si>
  <si>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</si>
  <si>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</si>
  <si>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</si>
  <si>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</si>
  <si>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</si>
  <si>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</si>
  <si>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</si>
  <si>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</si>
  <si>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</si>
  <si>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</si>
  <si>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</si>
  <si>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</si>
  <si>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</si>
  <si>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</si>
  <si>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</si>
  <si>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</si>
  <si>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</si>
  <si>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</si>
  <si>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</si>
  <si>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</si>
  <si>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</si>
  <si>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</si>
  <si>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</si>
  <si>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</si>
  <si>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</si>
  <si>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</si>
  <si>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</si>
  <si>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</si>
  <si>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</si>
  <si>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</si>
  <si>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</si>
  <si>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</si>
  <si>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</si>
  <si>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</si>
  <si>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</si>
  <si>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</si>
  <si>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</si>
  <si>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</si>
  <si>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</si>
  <si>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</si>
  <si>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</si>
  <si>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</si>
  <si>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</si>
  <si>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</si>
  <si>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</si>
  <si>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</si>
  <si>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</si>
  <si>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</si>
  <si>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</si>
  <si>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</si>
  <si>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</si>
  <si>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</si>
  <si>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</si>
  <si>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</si>
  <si>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</si>
  <si>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</si>
  <si>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</si>
  <si>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</si>
  <si>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</si>
  <si>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</si>
  <si>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</si>
  <si>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</si>
  <si>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</si>
  <si>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</si>
  <si>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</si>
  <si>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</si>
  <si>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</si>
  <si>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</si>
  <si>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</si>
  <si>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</si>
  <si>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</si>
  <si>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</si>
  <si>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</si>
  <si>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</si>
  <si>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</si>
  <si>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</si>
  <si>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</si>
  <si>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</si>
  <si>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</si>
  <si>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</si>
  <si>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</si>
  <si>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</si>
  <si>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</si>
  <si>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</si>
  <si>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</si>
  <si>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</si>
  <si>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</si>
  <si>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</si>
  <si>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</si>
  <si>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</si>
  <si>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</si>
  <si>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</si>
  <si>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</si>
  <si>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</si>
  <si>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</si>
  <si>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</si>
  <si>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</si>
  <si>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</si>
  <si>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</si>
  <si>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</si>
  <si>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</si>
  <si>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</si>
  <si>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</si>
  <si>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</si>
  <si>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</si>
  <si>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</si>
  <si>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</si>
  <si>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</si>
  <si>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</si>
  <si>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</si>
  <si>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</si>
  <si>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</si>
  <si>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</si>
  <si>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</si>
  <si>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</si>
  <si>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</si>
  <si>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</si>
  <si>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</si>
  <si>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</si>
  <si>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</si>
  <si>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</si>
  <si>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</si>
  <si>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</si>
  <si>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</si>
  <si>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</si>
  <si>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</si>
  <si>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</si>
  <si>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</si>
  <si>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</si>
  <si>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</si>
  <si>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</si>
  <si>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</si>
  <si>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</si>
  <si>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</si>
  <si>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</si>
  <si>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</si>
  <si>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</si>
  <si>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</si>
  <si>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</si>
  <si>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</si>
  <si>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</si>
  <si>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</si>
  <si>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</si>
  <si>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</si>
  <si>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</si>
  <si>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</si>
  <si>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</si>
  <si>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</si>
  <si>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</si>
  <si>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</si>
  <si>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</si>
  <si>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</si>
  <si>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</si>
  <si>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</si>
  <si>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</si>
  <si>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</si>
  <si>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</si>
  <si>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</si>
  <si>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</si>
  <si>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</si>
  <si>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</si>
  <si>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</si>
  <si>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</si>
  <si>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</si>
  <si>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</si>
  <si>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</si>
  <si>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</si>
  <si>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</si>
  <si>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</si>
  <si>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</si>
  <si>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</si>
  <si>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</si>
  <si>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</si>
  <si>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</si>
  <si>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</si>
  <si>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</si>
  <si>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</si>
  <si>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</si>
  <si>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</si>
  <si>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</si>
  <si>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</si>
  <si>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</si>
  <si>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</si>
  <si>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</si>
  <si>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</si>
  <si>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</si>
  <si>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</si>
  <si>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</si>
  <si>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</si>
  <si>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</si>
  <si>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</si>
  <si>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</si>
  <si>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</si>
  <si>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</si>
  <si>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</si>
  <si>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</si>
  <si>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</si>
  <si>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</si>
  <si>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</si>
  <si>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</si>
  <si>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</si>
  <si>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</si>
  <si>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</si>
  <si>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</si>
  <si>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</si>
  <si>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</si>
  <si>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</si>
  <si>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</si>
  <si>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</si>
  <si>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</si>
  <si>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</si>
  <si>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</si>
  <si>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</si>
  <si>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</si>
  <si>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</si>
  <si>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</si>
  <si>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</si>
  <si>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</si>
  <si>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</si>
  <si>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</si>
  <si>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</si>
  <si>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</si>
  <si>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</si>
  <si>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</si>
  <si>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</si>
  <si>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</si>
  <si>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</si>
  <si>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</si>
  <si>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</si>
  <si>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</si>
  <si>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</si>
  <si>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</si>
  <si>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</si>
  <si>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</si>
  <si>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</si>
  <si>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</si>
  <si>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</si>
  <si>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</si>
  <si>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</si>
  <si>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</si>
  <si>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</si>
  <si>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</si>
  <si>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</si>
  <si>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</si>
  <si>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</si>
  <si>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</si>
  <si>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</si>
  <si>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</si>
  <si>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</si>
  <si>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</si>
  <si>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</si>
  <si>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</si>
  <si>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</si>
  <si>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</si>
  <si>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</si>
  <si>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</si>
  <si>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</si>
  <si>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</si>
  <si>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</si>
  <si>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</si>
  <si>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</si>
  <si>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</si>
  <si>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</si>
  <si>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</si>
  <si>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</si>
  <si>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</si>
  <si>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</si>
  <si>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</si>
  <si>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</si>
  <si>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</si>
  <si>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</si>
  <si>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</si>
  <si>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</si>
  <si>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</si>
  <si>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</si>
  <si>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</si>
  <si>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</si>
  <si>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</si>
  <si>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</si>
  <si>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</si>
  <si>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</si>
  <si>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</si>
  <si>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</si>
  <si>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</si>
  <si>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</si>
  <si>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</si>
  <si>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</si>
  <si>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</si>
  <si>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</si>
  <si>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</si>
  <si>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</si>
  <si>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</si>
  <si>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</si>
  <si>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</si>
  <si>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</si>
  <si>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</si>
  <si>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</si>
  <si>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</si>
  <si>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</si>
  <si>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</si>
  <si>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</si>
  <si>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</si>
  <si>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</si>
  <si>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</si>
  <si>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</si>
  <si>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</si>
  <si>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</si>
  <si>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</si>
  <si>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</si>
  <si>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</si>
  <si>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</si>
  <si>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</si>
  <si>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</si>
  <si>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</si>
  <si>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</si>
  <si>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</si>
  <si>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</si>
  <si>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</si>
  <si>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</si>
  <si>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</si>
  <si>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</si>
  <si>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</si>
  <si>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</si>
  <si>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</si>
  <si>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</si>
  <si>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</si>
  <si>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</si>
  <si>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</si>
  <si>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</si>
  <si>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</si>
  <si>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</si>
  <si>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</si>
  <si>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</si>
  <si>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</si>
  <si>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</si>
  <si>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</si>
  <si>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</si>
  <si>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</si>
  <si>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</si>
  <si>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</si>
  <si>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</si>
  <si>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</si>
  <si>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</si>
  <si>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</si>
  <si>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</si>
  <si>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</si>
  <si>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</si>
  <si>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</si>
  <si>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</si>
  <si>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</si>
  <si>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</si>
  <si>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</si>
  <si>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</si>
  <si>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</si>
  <si>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</si>
  <si>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</si>
  <si>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</si>
  <si>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</si>
  <si>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</si>
  <si>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</si>
  <si>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</si>
  <si>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</si>
  <si>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</si>
  <si>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</si>
  <si>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</si>
  <si>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</si>
  <si>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</si>
  <si>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</si>
  <si>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</si>
  <si>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</si>
  <si>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</si>
  <si>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</si>
  <si>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</si>
  <si>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</si>
  <si>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</si>
  <si>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</si>
  <si>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</si>
  <si>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</si>
  <si>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</si>
  <si>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</si>
  <si>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</si>
  <si>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</si>
  <si>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</si>
  <si>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</si>
  <si>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</si>
  <si>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</si>
  <si>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</si>
  <si>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</si>
  <si>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</si>
  <si>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</si>
  <si>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</si>
  <si>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</si>
  <si>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</si>
  <si>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</si>
  <si>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</si>
  <si>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</si>
  <si>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</si>
  <si>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</si>
  <si>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</si>
  <si>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</si>
  <si>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</si>
  <si>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</si>
  <si>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</si>
  <si>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</si>
  <si>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</si>
  <si>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</si>
  <si>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</si>
  <si>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</si>
  <si>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</si>
  <si>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</si>
  <si>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</si>
  <si>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</si>
  <si>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</si>
  <si>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</si>
  <si>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</si>
  <si>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</si>
  <si>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</si>
  <si>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</si>
  <si>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</si>
  <si>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</si>
  <si>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</si>
  <si>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</si>
  <si>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</si>
  <si>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</si>
  <si>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</si>
  <si>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</si>
  <si>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</si>
  <si>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</si>
  <si>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</si>
  <si>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</si>
  <si>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</si>
  <si>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</si>
  <si>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</si>
  <si>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</si>
  <si>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</si>
  <si>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</si>
  <si>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</si>
  <si>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</si>
  <si>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</si>
  <si>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</si>
  <si>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</si>
  <si>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</si>
  <si>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</si>
  <si>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</si>
  <si>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</si>
  <si>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</si>
  <si>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</si>
  <si>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</si>
  <si>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</si>
  <si>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</si>
  <si>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</si>
  <si>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</si>
  <si>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</si>
  <si>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</si>
  <si>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</si>
  <si>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</si>
  <si>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</si>
  <si>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</si>
  <si>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</si>
  <si>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</si>
  <si>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</si>
  <si>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</si>
  <si>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</si>
  <si>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</si>
  <si>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</si>
  <si>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</si>
  <si>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</si>
  <si>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</si>
  <si>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</si>
  <si>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</si>
  <si>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</si>
  <si>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</si>
  <si>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</si>
  <si>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</si>
  <si>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</si>
  <si>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</si>
  <si>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</si>
  <si>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</si>
  <si>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</si>
  <si>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</si>
  <si>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</si>
  <si>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</si>
  <si>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</si>
  <si>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</si>
  <si>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</si>
  <si>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</si>
  <si>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</si>
  <si>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</si>
  <si>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</si>
  <si>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</si>
  <si>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</si>
  <si>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</si>
  <si>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</si>
  <si>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</si>
  <si>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</si>
  <si>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</si>
  <si>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</si>
  <si>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</si>
  <si>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</si>
  <si>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</si>
  <si>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</si>
  <si>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</si>
  <si>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</si>
  <si>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</si>
  <si>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</si>
  <si>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</si>
  <si>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</si>
  <si>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</si>
  <si>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</si>
  <si>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</si>
  <si>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</si>
  <si>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</si>
  <si>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</si>
  <si>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</si>
  <si>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</si>
  <si>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</si>
  <si>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</si>
  <si>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</si>
  <si>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</si>
  <si>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</si>
  <si>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</si>
  <si>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</si>
  <si>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</si>
  <si>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</si>
  <si>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</si>
  <si>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</si>
  <si>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</si>
  <si>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</si>
  <si>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</si>
  <si>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</si>
  <si>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</si>
  <si>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</si>
  <si>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</si>
  <si>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</si>
  <si>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</si>
  <si>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</si>
  <si>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</si>
  <si>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</si>
  <si>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</si>
  <si>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</si>
  <si>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</si>
  <si>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</si>
  <si>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</si>
  <si>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</si>
  <si>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</si>
  <si>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</si>
  <si>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</si>
  <si>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</si>
  <si>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</si>
  <si>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</si>
  <si>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</si>
  <si>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</si>
  <si>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</si>
  <si>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</si>
  <si>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</si>
  <si>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</si>
  <si>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</si>
  <si>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</si>
  <si>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</si>
  <si>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</si>
  <si>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</si>
  <si>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</si>
  <si>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</si>
  <si>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</si>
  <si>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</si>
  <si>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</si>
  <si>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</si>
  <si>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</si>
  <si>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</si>
  <si>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</si>
  <si>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</si>
  <si>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</si>
  <si>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</si>
  <si>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</si>
  <si>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</si>
  <si>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</si>
  <si>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</si>
  <si>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</si>
  <si>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</si>
  <si>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</si>
  <si>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</si>
  <si>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</si>
  <si>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</si>
  <si>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</si>
  <si>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</si>
  <si>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</si>
  <si>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</si>
  <si>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</si>
  <si>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</si>
  <si>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</si>
  <si>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</si>
  <si>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</si>
  <si>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</si>
  <si>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</si>
  <si>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</si>
  <si>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</si>
  <si>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</si>
  <si>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</si>
  <si>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</si>
  <si>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</si>
  <si>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</si>
  <si>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</si>
  <si>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</si>
  <si>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</si>
  <si>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</si>
  <si>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</si>
  <si>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</si>
  <si>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</si>
  <si>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</si>
  <si>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</si>
  <si>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</si>
  <si>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</si>
  <si>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</si>
  <si>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</si>
  <si>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</si>
  <si>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</si>
  <si>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</si>
  <si>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</si>
  <si>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</si>
  <si>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</si>
  <si>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</si>
  <si>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</si>
  <si>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</si>
  <si>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</si>
  <si>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</si>
  <si>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</si>
  <si>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</si>
  <si>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</si>
  <si>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</si>
  <si>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</si>
  <si>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</si>
  <si>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</si>
  <si>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</si>
  <si>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</si>
  <si>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</si>
  <si>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</si>
  <si>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</si>
  <si>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</si>
  <si>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</si>
  <si>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</si>
  <si>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</si>
  <si>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</si>
  <si>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</si>
  <si>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</si>
  <si>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</si>
  <si>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</si>
  <si>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</si>
  <si>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</si>
  <si>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</si>
  <si>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</si>
  <si>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</si>
  <si>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</si>
  <si>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</si>
  <si>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</si>
  <si>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</si>
  <si>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</si>
  <si>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</si>
  <si>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</si>
  <si>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</si>
  <si>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</si>
  <si>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</si>
  <si>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</si>
  <si>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</si>
  <si>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</si>
  <si>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</si>
  <si>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</si>
  <si>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</si>
  <si>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</si>
  <si>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</si>
  <si>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</si>
  <si>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</si>
  <si>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</si>
  <si>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</si>
  <si>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</si>
  <si>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</si>
  <si>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</si>
  <si>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</si>
  <si>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</si>
  <si>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</si>
  <si>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</si>
  <si>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</si>
  <si>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</si>
  <si>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</si>
  <si>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</si>
  <si>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</si>
  <si>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</si>
  <si>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</si>
  <si>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</si>
  <si>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</si>
  <si>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</si>
  <si>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</si>
  <si>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</si>
  <si>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</si>
  <si>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</si>
  <si>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</si>
  <si>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</si>
  <si>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</si>
  <si>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</si>
  <si>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</si>
  <si>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</si>
  <si>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</si>
  <si>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</si>
  <si>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</si>
  <si>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</si>
  <si>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</si>
  <si>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</si>
  <si>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</si>
  <si>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</si>
  <si>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</si>
  <si>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</si>
  <si>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</si>
  <si>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</si>
  <si>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</si>
  <si>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</si>
  <si>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</si>
  <si>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</si>
  <si>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</si>
  <si>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</si>
  <si>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</si>
  <si>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</si>
  <si>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</si>
  <si>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</si>
  <si>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</si>
  <si>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</si>
  <si>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</si>
  <si>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</si>
  <si>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</si>
  <si>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</si>
  <si>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</si>
  <si>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</si>
  <si>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</si>
  <si>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</si>
  <si>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</si>
  <si>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</si>
  <si>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</si>
  <si>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</si>
  <si>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</si>
  <si>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</si>
  <si>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</si>
  <si>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</si>
  <si>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</si>
  <si>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</si>
  <si>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</si>
  <si>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</si>
  <si>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</si>
  <si>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</si>
  <si>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</si>
  <si>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</si>
  <si>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</si>
  <si>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</si>
  <si>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</si>
  <si>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</si>
  <si>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</si>
  <si>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</si>
  <si>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</si>
  <si>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</si>
  <si>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</si>
  <si>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</si>
  <si>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</si>
  <si>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</si>
  <si>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</si>
  <si>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</si>
  <si>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</si>
  <si>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</si>
  <si>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</si>
  <si>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</si>
  <si>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</si>
  <si>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</si>
  <si>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</si>
  <si>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</si>
  <si>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</si>
  <si>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</si>
  <si>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</si>
  <si>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</si>
  <si>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</si>
  <si>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</si>
  <si>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</si>
  <si>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</si>
  <si>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</si>
  <si>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</si>
  <si>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</si>
  <si>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</si>
  <si>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</si>
  <si>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</si>
  <si>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</si>
  <si>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</si>
  <si>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</si>
  <si>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</si>
  <si>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</si>
  <si>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</si>
  <si>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</si>
  <si>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</si>
  <si>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</si>
  <si>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</si>
  <si>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</si>
  <si>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</si>
  <si>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</si>
  <si>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</si>
  <si>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</si>
  <si>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</si>
  <si>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</si>
  <si>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</si>
  <si>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</si>
  <si>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</si>
  <si>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</si>
  <si>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</si>
  <si>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</si>
  <si>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</si>
  <si>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</si>
  <si>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</si>
  <si>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</si>
  <si>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</si>
  <si>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</si>
  <si>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</si>
  <si>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</si>
  <si>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</si>
  <si>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</si>
  <si>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</si>
  <si>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</si>
  <si>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</si>
  <si>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</si>
  <si>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</si>
  <si>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</si>
  <si>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</si>
  <si>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</si>
  <si>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</si>
  <si>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</si>
  <si>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</si>
  <si>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</si>
  <si>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</si>
  <si>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</si>
  <si>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</si>
  <si>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</si>
  <si>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</si>
  <si>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</si>
  <si>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</si>
  <si>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</si>
  <si>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</si>
  <si>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</si>
  <si>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</si>
  <si>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</si>
  <si>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</si>
  <si>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</si>
  <si>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</si>
  <si>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</si>
  <si>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</si>
  <si>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</si>
  <si>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</si>
  <si>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</si>
  <si>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</si>
  <si>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</si>
  <si>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</si>
  <si>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</si>
  <si>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</si>
  <si>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</si>
  <si>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</si>
  <si>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</si>
  <si>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</si>
  <si>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</si>
  <si>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</si>
  <si>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</si>
  <si>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</si>
  <si>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</si>
  <si>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</si>
  <si>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</si>
  <si>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</si>
  <si>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</si>
  <si>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</si>
  <si>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</si>
  <si>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</si>
  <si>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</si>
  <si>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</si>
  <si>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</si>
  <si>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</si>
  <si>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</si>
  <si>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</si>
  <si>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</si>
  <si>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</si>
  <si>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</si>
  <si>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</si>
  <si>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</si>
  <si>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</si>
  <si>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</si>
  <si>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</si>
  <si>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</si>
  <si>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</si>
  <si>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</si>
  <si>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</si>
  <si>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</si>
  <si>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</si>
  <si>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</si>
  <si>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</si>
  <si>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</si>
  <si>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</si>
  <si>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</si>
  <si>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</si>
  <si>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</si>
  <si>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</si>
  <si>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</si>
  <si>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</si>
  <si>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</si>
  <si>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</si>
  <si>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</si>
  <si>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</si>
  <si>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</si>
  <si>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</si>
  <si>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</si>
  <si>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</si>
  <si>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</si>
  <si>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</si>
  <si>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</si>
  <si>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</si>
  <si>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</si>
  <si>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</si>
  <si>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</si>
  <si>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</si>
  <si>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</si>
  <si>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</si>
  <si>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</si>
  <si>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</si>
  <si>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</si>
  <si>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</si>
  <si>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</si>
  <si>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</si>
  <si>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</si>
  <si>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</si>
  <si>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</si>
  <si>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</si>
  <si>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</si>
  <si>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</si>
  <si>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</si>
  <si>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</si>
  <si>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</si>
  <si>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</si>
  <si>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</si>
  <si>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</si>
  <si>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</si>
  <si>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</si>
  <si>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</si>
  <si>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</si>
  <si>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</si>
  <si>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</si>
  <si>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</si>
  <si>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</si>
  <si>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</si>
  <si>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</si>
  <si>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</si>
  <si>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</si>
  <si>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</si>
  <si>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</si>
  <si>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</si>
  <si>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</si>
  <si>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</si>
  <si>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</si>
  <si>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</si>
  <si>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</si>
  <si>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</si>
  <si>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</si>
  <si>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</si>
  <si>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</si>
  <si>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</si>
  <si>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</si>
  <si>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</si>
  <si>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</si>
  <si>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</si>
  <si>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</si>
  <si>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</si>
  <si>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</si>
  <si>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</si>
  <si>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</si>
  <si>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</si>
  <si>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</si>
  <si>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</si>
  <si>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</si>
  <si>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</si>
  <si>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</si>
  <si>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</si>
  <si>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</si>
  <si>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</si>
  <si>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</si>
  <si>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</si>
  <si>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</si>
  <si>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</si>
  <si>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</si>
  <si>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</si>
  <si>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</si>
  <si>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</si>
  <si>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</si>
  <si>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</si>
  <si>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</si>
  <si>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</si>
  <si>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</si>
  <si>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</si>
  <si>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</si>
  <si>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</si>
  <si>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</si>
  <si>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</si>
  <si>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</si>
  <si>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</si>
  <si>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</si>
  <si>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</si>
  <si>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</si>
  <si>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</si>
  <si>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</si>
  <si>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</si>
  <si>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</si>
  <si>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</si>
  <si>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</si>
  <si>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</si>
  <si>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</si>
  <si>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</si>
  <si>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</si>
  <si>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</si>
  <si>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</si>
  <si>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</si>
  <si>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</si>
  <si>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</si>
  <si>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</si>
  <si>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</si>
  <si>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</si>
  <si>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</si>
  <si>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</si>
  <si>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</si>
  <si>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</si>
  <si>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</si>
  <si>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</si>
  <si>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</si>
  <si>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</si>
  <si>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</si>
  <si>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</si>
  <si>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</si>
  <si>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</si>
  <si>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</si>
  <si>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</si>
  <si>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</si>
  <si>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</si>
  <si>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</si>
  <si>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</si>
  <si>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</si>
  <si>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</si>
  <si>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</si>
  <si>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</si>
  <si>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</si>
  <si>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</si>
  <si>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</si>
  <si>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</si>
  <si>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</si>
  <si>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</si>
  <si>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</si>
  <si>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</si>
  <si>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</si>
  <si>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</si>
  <si>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</si>
  <si>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</si>
  <si>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</si>
  <si>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</si>
  <si>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</si>
  <si>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</si>
  <si>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</si>
  <si>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</si>
  <si>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</si>
  <si>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</si>
  <si>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</si>
  <si>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</si>
  <si>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</si>
  <si>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</si>
  <si>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</si>
  <si>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</si>
  <si>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</si>
  <si>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</si>
  <si>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</si>
  <si>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</si>
  <si>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</si>
  <si>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</si>
  <si>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</si>
  <si>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</si>
  <si>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</si>
  <si>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</si>
  <si>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</si>
  <si>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</si>
  <si>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</si>
  <si>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</si>
  <si>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</si>
  <si>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</si>
  <si>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</si>
  <si>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</si>
  <si>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</si>
  <si>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</si>
  <si>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</si>
  <si>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</si>
  <si>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</si>
  <si>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</si>
  <si>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</si>
  <si>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</si>
  <si>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</si>
  <si>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</si>
  <si>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</si>
  <si>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</si>
  <si>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</si>
  <si>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</si>
  <si>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</si>
  <si>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</si>
  <si>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</si>
  <si>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</si>
  <si>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</si>
  <si>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</si>
  <si>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</si>
  <si>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</si>
  <si>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</si>
  <si>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</si>
  <si>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</si>
  <si>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</si>
  <si>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</si>
  <si>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</si>
  <si>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</si>
  <si>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</si>
  <si>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</si>
  <si>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</si>
  <si>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</si>
  <si>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</si>
  <si>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</si>
  <si>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</si>
  <si>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</si>
  <si>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</si>
  <si>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</si>
  <si>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</si>
  <si>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</si>
  <si>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</si>
  <si>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</si>
  <si>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</si>
  <si>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</si>
  <si>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</si>
  <si>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</si>
  <si>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</si>
  <si>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</si>
  <si>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</si>
  <si>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</si>
  <si>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</si>
  <si>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</si>
  <si>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</si>
  <si>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</si>
  <si>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</si>
  <si>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</si>
  <si>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</si>
  <si>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</si>
  <si>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</si>
  <si>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</si>
  <si>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</si>
  <si>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</si>
  <si>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</si>
  <si>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</si>
  <si>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</si>
  <si>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</si>
  <si>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</si>
  <si>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</si>
  <si>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</si>
  <si>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</si>
  <si>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</si>
  <si>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</si>
  <si>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</si>
  <si>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</si>
  <si>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</si>
  <si>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</si>
  <si>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</si>
  <si>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</si>
  <si>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</si>
  <si>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</si>
  <si>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</si>
  <si>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</si>
  <si>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</si>
  <si>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</si>
  <si>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</si>
  <si>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</si>
  <si>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</si>
  <si>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</si>
  <si>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</si>
  <si>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</si>
  <si>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</si>
  <si>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</si>
  <si>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</si>
  <si>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</si>
  <si>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</si>
  <si>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</si>
  <si>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</si>
  <si>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</si>
  <si>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</si>
  <si>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</si>
  <si>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</si>
  <si>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</si>
  <si>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</si>
  <si>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</si>
  <si>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</si>
  <si>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</si>
  <si>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</si>
  <si>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</si>
  <si>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</si>
  <si>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</si>
  <si>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</si>
  <si>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</si>
  <si>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</si>
  <si>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</si>
  <si>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</si>
  <si>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</si>
  <si>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</si>
  <si>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</si>
  <si>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</si>
  <si>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</si>
  <si>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</si>
  <si>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</si>
  <si>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</si>
  <si>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</si>
  <si>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</si>
  <si>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</si>
  <si>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</si>
  <si>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</si>
  <si>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</si>
  <si>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</si>
  <si>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</si>
  <si>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</si>
  <si>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</si>
  <si>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</si>
  <si>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</si>
  <si>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</si>
  <si>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</si>
  <si>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</si>
  <si>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</si>
  <si>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</si>
  <si>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</si>
  <si>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</si>
  <si>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</si>
  <si>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</si>
  <si>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</si>
  <si>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</si>
  <si>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</si>
  <si>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</si>
  <si>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</si>
  <si>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</si>
  <si>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</si>
  <si>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</si>
  <si>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</si>
  <si>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</si>
  <si>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</si>
  <si>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</si>
  <si>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</si>
  <si>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</si>
  <si>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</si>
  <si>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</si>
  <si>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</si>
  <si>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</si>
  <si>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</si>
  <si>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</si>
  <si>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</si>
  <si>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</si>
  <si>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</si>
  <si>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</si>
  <si>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</si>
  <si>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</si>
  <si>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</si>
  <si>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</si>
  <si>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</si>
  <si>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</si>
  <si>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</si>
  <si>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</si>
  <si>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</si>
  <si>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</si>
  <si>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</si>
  <si>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</si>
  <si>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</si>
  <si>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</si>
  <si>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</si>
  <si>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</si>
  <si>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</si>
  <si>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</si>
  <si>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</si>
  <si>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</si>
  <si>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</si>
  <si>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</si>
  <si>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</si>
  <si>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</si>
  <si>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</si>
  <si>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</si>
  <si>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</si>
  <si>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</si>
  <si>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</si>
  <si>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</si>
  <si>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</si>
  <si>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</si>
  <si>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</si>
  <si>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</si>
  <si>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</si>
  <si>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</si>
  <si>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</si>
  <si>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</si>
  <si>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</si>
  <si>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</si>
  <si>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</si>
  <si>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</si>
  <si>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</si>
  <si>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</si>
  <si>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</si>
  <si>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</si>
  <si>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</si>
  <si>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</si>
  <si>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</si>
  <si>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</si>
  <si>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</si>
  <si>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</si>
  <si>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</si>
  <si>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</si>
  <si>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</si>
  <si>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</si>
  <si>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</si>
  <si>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</si>
  <si>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</si>
  <si>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</si>
  <si>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</si>
  <si>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</si>
  <si>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</si>
  <si>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</si>
  <si>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</si>
  <si>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</si>
  <si>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</si>
  <si>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</si>
  <si>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</si>
  <si>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</si>
  <si>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</si>
  <si>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</si>
  <si>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</si>
  <si>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</si>
  <si>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</si>
  <si>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</si>
  <si>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</si>
  <si>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</si>
  <si>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</si>
  <si>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</si>
  <si>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</si>
  <si>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</si>
  <si>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</si>
  <si>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</si>
  <si>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</si>
  <si>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</si>
  <si>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</si>
  <si>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</si>
  <si>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</si>
  <si>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</si>
  <si>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</si>
  <si>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</si>
  <si>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</si>
  <si>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</si>
  <si>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</si>
  <si>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</si>
  <si>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</si>
  <si>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</si>
  <si>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</si>
  <si>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</si>
  <si>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</si>
  <si>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</si>
  <si>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</si>
  <si>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</si>
  <si>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</si>
  <si>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</si>
  <si>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</si>
  <si>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</si>
  <si>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</si>
  <si>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</si>
  <si>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</si>
  <si>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</si>
  <si>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</si>
  <si>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</si>
  <si>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</si>
  <si>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</si>
  <si>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</si>
  <si>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</si>
  <si>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</si>
  <si>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</si>
  <si>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</si>
  <si>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</si>
  <si>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</si>
  <si>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</si>
  <si>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</si>
  <si>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</si>
  <si>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</si>
  <si>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</si>
  <si>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</si>
  <si>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</si>
  <si>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</si>
  <si>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</si>
  <si>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</si>
  <si>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</si>
  <si>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</si>
  <si>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</si>
  <si>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</si>
  <si>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</si>
  <si>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</si>
  <si>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</si>
  <si>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</si>
  <si>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</si>
  <si>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</si>
  <si>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</si>
  <si>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</si>
  <si>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</si>
  <si>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</si>
  <si>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</si>
  <si>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</si>
  <si>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</si>
  <si>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</si>
  <si>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</si>
  <si>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</si>
  <si>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</si>
  <si>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</si>
  <si>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</si>
  <si>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</si>
  <si>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</si>
  <si>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</si>
  <si>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</si>
  <si>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</si>
  <si>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</si>
  <si>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</si>
  <si>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</si>
  <si>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</si>
  <si>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</si>
  <si>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</si>
  <si>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</si>
  <si>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</si>
  <si>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</si>
  <si>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</si>
  <si>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</si>
  <si>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</si>
  <si>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</si>
  <si>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</si>
  <si>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</si>
  <si>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</si>
  <si>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</si>
  <si>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</si>
  <si>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</si>
  <si>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</si>
  <si>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</si>
  <si>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</si>
  <si>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</si>
  <si>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</si>
  <si>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</si>
  <si>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</si>
  <si>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</si>
  <si>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</si>
  <si>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</si>
  <si>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</si>
  <si>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</si>
  <si>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</si>
  <si>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</si>
  <si>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</si>
  <si>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</si>
  <si>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</si>
  <si>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</si>
  <si>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</si>
  <si>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</si>
  <si>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</si>
  <si>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</si>
  <si>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</si>
  <si>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</si>
  <si>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</si>
  <si>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</si>
  <si>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</si>
  <si>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</si>
  <si>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</si>
  <si>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</si>
  <si>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</si>
  <si>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</si>
  <si>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</si>
  <si>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</si>
  <si>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</si>
  <si>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</si>
  <si>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</si>
  <si>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</si>
  <si>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</si>
  <si>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</si>
  <si>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</si>
  <si>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</si>
  <si>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</si>
  <si>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</si>
  <si>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</si>
  <si>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</si>
  <si>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</si>
  <si>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</si>
  <si>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</si>
  <si>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</si>
  <si>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</si>
  <si>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</si>
  <si>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</si>
  <si>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</si>
  <si>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</si>
  <si>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</si>
  <si>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</si>
  <si>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</si>
  <si>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</si>
  <si>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</si>
  <si>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</si>
  <si>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</si>
  <si>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</si>
  <si>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</si>
  <si>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</si>
  <si>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</si>
  <si>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</si>
  <si>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</si>
  <si>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</si>
  <si>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</si>
  <si>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</si>
  <si>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</si>
  <si>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</si>
  <si>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</si>
  <si>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</si>
  <si>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</si>
  <si>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</si>
  <si>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</si>
  <si>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</si>
  <si>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</si>
  <si>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</si>
  <si>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</si>
  <si>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</si>
  <si>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</si>
  <si>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</si>
  <si>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</si>
  <si>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</si>
  <si>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</si>
  <si>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</si>
  <si>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</si>
  <si>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</si>
  <si>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</si>
  <si>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</si>
  <si>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</si>
  <si>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</si>
  <si>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</si>
  <si>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</si>
  <si>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</si>
  <si>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</si>
  <si>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</si>
  <si>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</si>
  <si>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</si>
  <si>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</si>
  <si>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</si>
  <si>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</si>
  <si>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</si>
  <si>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</si>
  <si>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</si>
  <si>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</si>
  <si>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</si>
  <si>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</si>
  <si>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</si>
  <si>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</si>
  <si>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</si>
  <si>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</si>
  <si>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</si>
  <si>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</si>
  <si>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</si>
  <si>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</si>
  <si>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</si>
  <si>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</si>
  <si>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</si>
  <si>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</si>
  <si>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</si>
  <si>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</si>
  <si>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</si>
  <si>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</si>
  <si>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</si>
  <si>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</si>
  <si>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</si>
  <si>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</si>
  <si>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</si>
  <si>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</si>
  <si>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</si>
  <si>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</si>
  <si>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</si>
  <si>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</si>
  <si>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</si>
  <si>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</si>
  <si>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</si>
  <si>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</si>
  <si>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</si>
  <si>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</si>
  <si>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</si>
  <si>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</si>
  <si>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</si>
  <si>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</si>
  <si>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</si>
  <si>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</si>
  <si>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</si>
  <si>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</si>
  <si>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</si>
  <si>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</si>
  <si>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</si>
  <si>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</si>
  <si>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</si>
  <si>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</si>
  <si>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</si>
  <si>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</si>
  <si>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</si>
  <si>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</si>
  <si>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</si>
  <si>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</si>
  <si>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</si>
  <si>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</si>
  <si>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</si>
  <si>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</si>
  <si>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</si>
  <si>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</si>
  <si>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</si>
  <si>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</si>
  <si>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</si>
  <si>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</si>
  <si>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</si>
  <si>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</si>
  <si>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</si>
  <si>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</si>
  <si>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</si>
  <si>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</si>
  <si>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</si>
  <si>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</si>
  <si>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</si>
  <si>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</si>
  <si>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</si>
  <si>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</si>
  <si>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</si>
  <si>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</si>
  <si>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</si>
  <si>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</si>
  <si>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</si>
  <si>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</si>
  <si>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</si>
  <si>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</si>
  <si>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</si>
  <si>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</si>
  <si>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</si>
  <si>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</si>
  <si>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</si>
  <si>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</si>
  <si>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</si>
  <si>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</si>
  <si>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</si>
  <si>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</si>
  <si>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</si>
  <si>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</si>
  <si>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</si>
  <si>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</si>
  <si>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</si>
  <si>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</si>
  <si>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</si>
  <si>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</si>
  <si>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</si>
  <si>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</si>
  <si>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</si>
  <si>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</si>
  <si>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</si>
  <si>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</si>
  <si>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</si>
  <si>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</si>
  <si>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</si>
  <si>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</si>
  <si>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</si>
  <si>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</si>
  <si>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</si>
  <si>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</si>
  <si>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</si>
  <si>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</si>
  <si>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</si>
  <si>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</si>
  <si>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</si>
  <si>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</si>
  <si>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</si>
  <si>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</si>
  <si>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</si>
  <si>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</si>
  <si>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</si>
  <si>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</si>
  <si>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</si>
  <si>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</si>
  <si>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</si>
  <si>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</si>
  <si>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</si>
  <si>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</si>
  <si>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</si>
  <si>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</si>
  <si>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</si>
  <si>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</si>
  <si>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</si>
  <si>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</si>
  <si>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</si>
  <si>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</si>
  <si>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</si>
  <si>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</si>
  <si>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</si>
  <si>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</si>
  <si>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</si>
  <si>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</si>
  <si>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</si>
  <si>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</si>
  <si>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</si>
  <si>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</si>
  <si>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</si>
  <si>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</si>
  <si>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</si>
  <si>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</si>
  <si>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</si>
  <si>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</si>
  <si>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</si>
  <si>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</si>
  <si>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</si>
  <si>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</si>
  <si>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</si>
  <si>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</si>
  <si>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</si>
  <si>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</si>
  <si>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</si>
  <si>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</si>
  <si>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</si>
  <si>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</si>
  <si>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</si>
  <si>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</si>
  <si>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</si>
  <si>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</si>
  <si>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</si>
  <si>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</si>
  <si>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</si>
  <si>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</si>
  <si>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</si>
  <si>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</si>
  <si>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</si>
  <si>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</si>
  <si>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</si>
  <si>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</si>
  <si>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</si>
  <si>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</si>
  <si>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</si>
  <si>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</si>
  <si>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</si>
  <si>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</si>
  <si>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</si>
  <si>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</si>
  <si>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</si>
  <si>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</si>
  <si>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</si>
  <si>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</si>
  <si>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</si>
  <si>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</si>
  <si>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</si>
  <si>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</si>
  <si>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</si>
  <si>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</si>
  <si>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</si>
  <si>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</si>
  <si>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</si>
  <si>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</si>
  <si>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</si>
  <si>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</si>
  <si>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</si>
  <si>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</si>
  <si>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</si>
  <si>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</si>
  <si>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</si>
  <si>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</si>
  <si>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</si>
  <si>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</si>
  <si>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</si>
  <si>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</si>
  <si>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</si>
  <si>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</si>
  <si>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</si>
  <si>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</si>
  <si>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</si>
  <si>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</si>
  <si>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</si>
  <si>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</si>
  <si>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</si>
  <si>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</si>
  <si>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</si>
  <si>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</si>
  <si>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</si>
  <si>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</si>
  <si>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</si>
  <si>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</si>
  <si>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</si>
  <si>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</si>
  <si>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</si>
  <si>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</si>
  <si>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</si>
  <si>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</si>
  <si>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</si>
  <si>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</si>
  <si>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</si>
  <si>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</si>
  <si>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</si>
  <si>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</si>
  <si>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</si>
  <si>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</si>
  <si>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</si>
  <si>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</si>
  <si>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</si>
  <si>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</si>
  <si>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</si>
  <si>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</si>
  <si>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</si>
  <si>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</si>
  <si>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</si>
  <si>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</si>
  <si>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</si>
  <si>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</si>
  <si>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</si>
  <si>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</si>
  <si>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</si>
  <si>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</si>
  <si>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</si>
  <si>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</si>
  <si>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</si>
  <si>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</si>
  <si>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</si>
  <si>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</si>
  <si>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</si>
  <si>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</si>
  <si>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</si>
  <si>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</si>
  <si>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</si>
  <si>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</si>
  <si>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</si>
  <si>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</si>
  <si>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</si>
  <si>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</si>
  <si>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</si>
  <si>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</si>
  <si>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</si>
  <si>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</si>
  <si>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</si>
  <si>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</si>
  <si>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</si>
  <si>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</si>
  <si>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</si>
  <si>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</si>
  <si>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</si>
  <si>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</si>
  <si>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</si>
  <si>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</si>
  <si>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</si>
  <si>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</si>
  <si>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</si>
  <si>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</si>
  <si>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</si>
  <si>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</si>
  <si>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</si>
  <si>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</si>
  <si>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</si>
  <si>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</si>
  <si>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</si>
  <si>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</si>
  <si>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</si>
  <si>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</si>
  <si>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</si>
  <si>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</si>
  <si>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</si>
  <si>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</si>
  <si>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</si>
  <si>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</si>
  <si>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</si>
  <si>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</si>
  <si>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</si>
  <si>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</si>
  <si>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</si>
  <si>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</si>
  <si>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</si>
  <si>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</si>
  <si>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</si>
  <si>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</si>
  <si>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</si>
  <si>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</si>
  <si>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</si>
  <si>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</si>
  <si>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</si>
  <si>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</si>
  <si>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</si>
  <si>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</si>
  <si>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</si>
  <si>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</si>
  <si>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</si>
  <si>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</si>
  <si>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</si>
  <si>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</si>
  <si>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</si>
  <si>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</si>
  <si>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</si>
  <si>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</si>
  <si>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</si>
  <si>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</si>
  <si>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</si>
  <si>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</si>
  <si>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</si>
  <si>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</si>
  <si>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</si>
  <si>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</si>
  <si>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</si>
  <si>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</si>
  <si>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</si>
  <si>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</si>
  <si>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</si>
  <si>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</si>
  <si>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</si>
  <si>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</si>
  <si>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</si>
  <si>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</si>
  <si>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</si>
  <si>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</si>
  <si>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</si>
  <si>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</si>
  <si>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</si>
  <si>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</si>
  <si>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</si>
  <si>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</si>
  <si>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</si>
  <si>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</si>
  <si>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</si>
  <si>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</si>
  <si>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</si>
  <si>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</si>
  <si>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</si>
  <si>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</si>
  <si>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</si>
  <si>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</si>
  <si>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</si>
  <si>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</si>
  <si>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</si>
  <si>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</si>
  <si>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</si>
  <si>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</si>
  <si>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</si>
  <si>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</si>
  <si>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</si>
  <si>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</si>
  <si>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</si>
  <si>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</si>
  <si>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</si>
  <si>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</si>
  <si>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</si>
  <si>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</si>
  <si>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</si>
  <si>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</si>
  <si>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</si>
  <si>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</si>
  <si>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</si>
  <si>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</si>
  <si>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</si>
  <si>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</si>
  <si>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</si>
  <si>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</si>
  <si>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</si>
  <si>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</si>
  <si>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</si>
  <si>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</si>
  <si>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</si>
  <si>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</si>
  <si>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</si>
  <si>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</si>
  <si>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</si>
  <si>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</si>
  <si>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</si>
  <si>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</si>
  <si>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</si>
  <si>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</si>
  <si>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</si>
  <si>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</si>
  <si>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</si>
  <si>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</si>
  <si>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</si>
  <si>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</si>
  <si>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</si>
  <si>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</si>
  <si>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</si>
  <si>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</si>
  <si>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</si>
  <si>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</si>
  <si>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</si>
  <si>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</si>
  <si>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</si>
  <si>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</si>
  <si>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</si>
  <si>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</si>
  <si>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</si>
  <si>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</si>
  <si>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</si>
  <si>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</si>
  <si>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</si>
  <si>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</si>
  <si>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</si>
  <si>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</si>
  <si>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</si>
  <si>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</si>
  <si>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</si>
  <si>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</si>
  <si>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</si>
  <si>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</si>
  <si>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</si>
  <si>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</si>
  <si>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</si>
  <si>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</si>
  <si>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</si>
  <si>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</si>
  <si>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</si>
  <si>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</si>
  <si>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</si>
  <si>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</si>
  <si>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</si>
  <si>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</si>
  <si>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</si>
  <si>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</si>
  <si>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</si>
  <si>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</si>
  <si>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</si>
  <si>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</si>
  <si>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</si>
  <si>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</si>
  <si>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</si>
  <si>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</si>
  <si>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</si>
  <si>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</si>
  <si>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</si>
  <si>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</si>
  <si>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</si>
  <si>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</si>
  <si>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</si>
  <si>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</si>
  <si>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</si>
  <si>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</si>
  <si>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</si>
  <si>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</si>
  <si>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</si>
  <si>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</si>
  <si>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</si>
  <si>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</si>
  <si>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</si>
  <si>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</si>
  <si>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</si>
  <si>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</si>
  <si>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</si>
  <si>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</si>
  <si>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</si>
  <si>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</si>
  <si>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</si>
  <si>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</si>
  <si>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</si>
  <si>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</si>
  <si>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</si>
  <si>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</si>
  <si>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</si>
  <si>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</si>
  <si>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</si>
  <si>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</si>
  <si>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</si>
  <si>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</si>
  <si>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</si>
  <si>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</si>
  <si>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</si>
  <si>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</si>
  <si>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</si>
  <si>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</si>
  <si>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</si>
  <si>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</si>
  <si>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</si>
  <si>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</si>
  <si>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</si>
  <si>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</si>
  <si>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</si>
  <si>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</si>
  <si>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</si>
  <si>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</si>
  <si>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</si>
  <si>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</si>
  <si>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</si>
  <si>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</si>
  <si>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</si>
  <si>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</si>
  <si>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</si>
  <si>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</si>
  <si>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</si>
  <si>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</si>
  <si>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</si>
  <si>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</si>
  <si>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</si>
  <si>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</si>
  <si>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</si>
  <si>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</si>
  <si>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</si>
  <si>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</si>
  <si>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</si>
  <si>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</si>
  <si>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</si>
  <si>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</si>
  <si>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</si>
  <si>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</si>
  <si>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</si>
  <si>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</si>
  <si>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</si>
  <si>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</si>
  <si>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</si>
  <si>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</si>
  <si>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</si>
  <si>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</si>
  <si>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</si>
  <si>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</si>
  <si>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</si>
  <si>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</si>
  <si>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</si>
  <si>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</si>
  <si>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</si>
  <si>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</si>
  <si>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</si>
  <si>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</si>
  <si>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</si>
  <si>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</si>
  <si>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</si>
  <si>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</si>
  <si>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</si>
  <si>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</si>
  <si>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</si>
  <si>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</si>
  <si>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</si>
  <si>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</si>
  <si>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</si>
  <si>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</si>
  <si>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</si>
  <si>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</si>
  <si>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</si>
  <si>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</si>
  <si>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</si>
  <si>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</si>
  <si>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</si>
  <si>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</si>
  <si>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</si>
  <si>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</si>
  <si>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</si>
  <si>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</si>
  <si>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</si>
  <si>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</si>
  <si>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</si>
  <si>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</si>
  <si>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</si>
  <si>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</si>
  <si>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</si>
  <si>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</si>
  <si>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</si>
  <si>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</si>
  <si>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</si>
  <si>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</si>
  <si>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</si>
  <si>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</si>
  <si>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</si>
  <si>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</si>
  <si>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</si>
  <si>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</si>
  <si>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</si>
  <si>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</si>
  <si>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</si>
  <si>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</si>
  <si>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</si>
  <si>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</si>
  <si>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</si>
  <si>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</si>
  <si>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</si>
  <si>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</si>
  <si>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</si>
  <si>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</si>
  <si>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</si>
  <si>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</si>
  <si>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</si>
  <si>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</si>
  <si>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</si>
  <si>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</si>
  <si>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</si>
  <si>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</si>
  <si>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</si>
  <si>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</si>
  <si>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</si>
  <si>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</si>
  <si>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</si>
  <si>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</si>
  <si>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</si>
  <si>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</si>
  <si>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</si>
  <si>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</si>
  <si>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</si>
  <si>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</si>
  <si>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</si>
  <si>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</si>
  <si>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</si>
  <si>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</si>
  <si>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</si>
  <si>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</si>
  <si>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</si>
  <si>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</si>
  <si>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</si>
  <si>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</si>
  <si>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</si>
  <si>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</si>
  <si>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</si>
  <si>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</si>
  <si>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</si>
  <si>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</si>
  <si>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</si>
  <si>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</si>
  <si>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</si>
  <si>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</si>
  <si>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</si>
  <si>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</si>
  <si>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</si>
  <si>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</si>
  <si>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</si>
  <si>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</si>
  <si>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</si>
  <si>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</si>
  <si>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</si>
  <si>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</si>
  <si>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</si>
  <si>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</si>
  <si>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</si>
  <si>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</si>
  <si>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</si>
  <si>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</si>
  <si>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</si>
  <si>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</si>
  <si>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</si>
  <si>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</si>
  <si>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</si>
  <si>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</si>
  <si>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</si>
  <si>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</si>
  <si>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</si>
  <si>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</si>
  <si>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</si>
  <si>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</si>
  <si>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</si>
  <si>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</si>
  <si>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</si>
  <si>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</si>
  <si>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</si>
  <si>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</si>
  <si>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</si>
  <si>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</si>
  <si>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</si>
  <si>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</si>
  <si>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</si>
  <si>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</si>
  <si>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</si>
  <si>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</si>
  <si>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</si>
  <si>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</si>
  <si>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</si>
  <si>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</si>
  <si>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</si>
  <si>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</si>
  <si>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</si>
  <si>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</si>
  <si>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</si>
  <si>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</si>
  <si>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</si>
  <si>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</si>
  <si>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</si>
  <si>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</si>
  <si>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</si>
  <si>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</si>
  <si>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</si>
  <si>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</si>
  <si>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</si>
  <si>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</si>
  <si>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</si>
  <si>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</si>
  <si>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</si>
  <si>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</si>
  <si>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</si>
  <si>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</si>
  <si>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</si>
  <si>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</si>
  <si>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</si>
  <si>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</si>
  <si>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</si>
  <si>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</si>
  <si>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</si>
  <si>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</si>
  <si>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</si>
  <si>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</si>
  <si>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</si>
  <si>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</si>
  <si>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</si>
  <si>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</si>
  <si>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</si>
  <si>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</si>
  <si>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</si>
  <si>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</si>
  <si>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</si>
  <si>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</si>
  <si>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</si>
  <si>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</si>
  <si>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</si>
  <si>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</si>
  <si>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</si>
  <si>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</si>
  <si>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</si>
  <si>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</si>
  <si>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</si>
  <si>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</si>
  <si>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</si>
  <si>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</si>
  <si>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</si>
  <si>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</si>
  <si>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</si>
  <si>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</si>
  <si>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</si>
  <si>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</si>
  <si>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</si>
  <si>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</si>
  <si>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</si>
  <si>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</si>
  <si>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</si>
  <si>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</si>
  <si>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</si>
  <si>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</si>
  <si>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</si>
  <si>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</si>
  <si>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</si>
  <si>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</si>
  <si>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</si>
  <si>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</si>
  <si>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</si>
  <si>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</si>
  <si>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</si>
  <si>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</si>
  <si>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</si>
  <si>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</si>
  <si>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</si>
  <si>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</si>
  <si>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</si>
  <si>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</si>
  <si>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</si>
  <si>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</si>
  <si>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</si>
  <si>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</si>
  <si>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</si>
  <si>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</si>
  <si>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</si>
  <si>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</si>
  <si>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</si>
  <si>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</si>
  <si>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</si>
  <si>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</si>
  <si>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</si>
  <si>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</si>
  <si>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</si>
  <si>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</si>
  <si>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</si>
  <si>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</si>
  <si>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</si>
  <si>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</si>
  <si>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</si>
  <si>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</si>
  <si>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</si>
  <si>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</si>
  <si>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</si>
  <si>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</si>
  <si>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</si>
  <si>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</si>
  <si>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</si>
  <si>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</si>
  <si>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</si>
  <si>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</si>
  <si>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</si>
  <si>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</si>
  <si>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</si>
  <si>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</si>
  <si>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</si>
  <si>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</si>
  <si>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</si>
  <si>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</si>
  <si>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</si>
  <si>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</si>
  <si>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</si>
  <si>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</si>
  <si>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</si>
  <si>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</si>
  <si>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</si>
  <si>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</si>
  <si>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</si>
  <si>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</si>
  <si>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</si>
  <si>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</si>
  <si>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</si>
  <si>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</si>
  <si>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</si>
  <si>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</si>
  <si>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</si>
  <si>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</si>
  <si>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</si>
  <si>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</si>
  <si>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</si>
  <si>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</si>
  <si>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</si>
  <si>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</si>
  <si>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</si>
  <si>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</si>
  <si>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</si>
  <si>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</si>
  <si>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</si>
  <si>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</si>
  <si>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</si>
  <si>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</si>
  <si>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</si>
  <si>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</si>
  <si>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</si>
  <si>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</si>
  <si>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</si>
  <si>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</si>
  <si>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</si>
  <si>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</si>
  <si>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</si>
  <si>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</si>
  <si>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</si>
  <si>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</si>
  <si>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</si>
  <si>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</si>
  <si>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</si>
  <si>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</si>
  <si>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</si>
  <si>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</si>
  <si>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</si>
  <si>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</si>
  <si>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</si>
  <si>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</si>
  <si>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</si>
  <si>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</si>
  <si>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</si>
  <si>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</si>
  <si>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</si>
  <si>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</si>
  <si>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</si>
  <si>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</si>
  <si>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</si>
  <si>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</si>
  <si>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</si>
  <si>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</si>
  <si>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</si>
  <si>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</si>
  <si>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</si>
  <si>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</si>
  <si>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</si>
  <si>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</si>
  <si>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</si>
  <si>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</si>
  <si>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</si>
  <si>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</si>
  <si>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</si>
  <si>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</si>
  <si>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</si>
  <si>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</si>
  <si>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</si>
  <si>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</si>
  <si>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</si>
  <si>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</si>
  <si>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</si>
  <si>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</si>
  <si>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</si>
  <si>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</si>
  <si>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</si>
  <si>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</si>
  <si>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</si>
  <si>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</si>
  <si>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</si>
  <si>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</si>
  <si>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</si>
  <si>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</si>
  <si>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</si>
  <si>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</si>
  <si>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</si>
  <si>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</si>
  <si>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</si>
  <si>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</si>
  <si>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</si>
  <si>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</si>
  <si>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</si>
  <si>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</si>
  <si>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</si>
  <si>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</si>
  <si>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</si>
  <si>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</si>
  <si>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</si>
  <si>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</si>
  <si>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</si>
  <si>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</si>
  <si>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</si>
  <si>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</si>
  <si>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</si>
  <si>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</si>
  <si>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</si>
  <si>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</si>
  <si>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</si>
  <si>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</si>
  <si>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</si>
  <si>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</si>
  <si>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</si>
  <si>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</si>
  <si>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</si>
  <si>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</si>
  <si>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</si>
  <si>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</si>
  <si>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</si>
  <si>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</si>
  <si>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</si>
  <si>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</si>
  <si>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</si>
  <si>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</si>
  <si>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</si>
  <si>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</si>
  <si>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</si>
  <si>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</si>
  <si>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</si>
  <si>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</si>
  <si>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</si>
  <si>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</si>
  <si>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</si>
  <si>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</si>
  <si>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</si>
  <si>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</si>
  <si>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</si>
  <si>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</si>
  <si>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</si>
  <si>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</si>
  <si>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</si>
  <si>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</si>
  <si>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</si>
  <si>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</si>
  <si>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</si>
  <si>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</si>
  <si>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</si>
  <si>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</si>
  <si>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</si>
  <si>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</si>
  <si>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</si>
  <si>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</si>
  <si>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</si>
  <si>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</si>
  <si>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</si>
  <si>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</si>
  <si>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</si>
  <si>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</si>
  <si>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</si>
  <si>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</si>
  <si>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</si>
  <si>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</si>
  <si>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</si>
  <si>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</si>
  <si>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</si>
  <si>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</si>
  <si>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</si>
  <si>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</si>
  <si>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</si>
  <si>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</si>
  <si>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</si>
  <si>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</si>
  <si>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</si>
  <si>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</si>
  <si>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</si>
  <si>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</si>
  <si>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</si>
  <si>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</si>
  <si>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</si>
  <si>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</si>
  <si>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</si>
  <si>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</si>
  <si>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</si>
  <si>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</si>
  <si>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</si>
  <si>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</si>
  <si>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</si>
  <si>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</si>
  <si>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</si>
  <si>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</si>
  <si>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</si>
  <si>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</si>
  <si>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</si>
  <si>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</si>
  <si>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</si>
  <si>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</si>
  <si>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</si>
  <si>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</si>
  <si>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</si>
  <si>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</si>
  <si>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</si>
  <si>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</si>
  <si>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</si>
  <si>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</si>
  <si>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</si>
  <si>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</si>
  <si>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</si>
  <si>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</si>
  <si>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</si>
  <si>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</si>
  <si>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</si>
  <si>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</si>
  <si>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</si>
  <si>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</si>
  <si>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</si>
  <si>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</si>
  <si>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</si>
  <si>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</si>
  <si>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</si>
  <si>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</si>
  <si>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</si>
  <si>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</si>
  <si>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</si>
  <si>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</si>
  <si>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</si>
  <si>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</si>
  <si>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</si>
  <si>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</si>
  <si>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</si>
  <si>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</si>
  <si>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</si>
  <si>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</si>
  <si>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</si>
  <si>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</si>
  <si>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</si>
  <si>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</si>
  <si>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</si>
  <si>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</si>
  <si>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</si>
  <si>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</si>
  <si>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</si>
  <si>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</si>
  <si>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</si>
  <si>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</si>
  <si>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</si>
  <si>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</si>
  <si>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</si>
  <si>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</si>
  <si>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</si>
  <si>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</si>
  <si>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</si>
  <si>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</si>
  <si>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</si>
  <si>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</si>
  <si>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</si>
  <si>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</si>
  <si>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</si>
  <si>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</si>
  <si>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</si>
  <si>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</si>
  <si>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</si>
  <si>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</si>
  <si>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</si>
  <si>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</si>
  <si>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</si>
  <si>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</si>
  <si>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</si>
  <si>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</si>
  <si>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</si>
  <si>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</si>
  <si>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</si>
  <si>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</si>
  <si>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</si>
  <si>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</si>
  <si>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</si>
  <si>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</si>
  <si>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</si>
  <si>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</si>
  <si>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</si>
  <si>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</si>
  <si>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</si>
  <si>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</si>
  <si>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</si>
  <si>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</si>
  <si>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</si>
  <si>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</si>
  <si>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</si>
  <si>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</si>
  <si>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</si>
  <si>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</si>
  <si>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</si>
  <si>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</si>
  <si>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</si>
  <si>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</si>
  <si>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</si>
  <si>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</si>
  <si>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</si>
  <si>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</si>
  <si>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</si>
  <si>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</si>
  <si>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</si>
  <si>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</si>
  <si>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</si>
  <si>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</si>
  <si>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</si>
  <si>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</si>
  <si>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</si>
  <si>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</si>
  <si>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</si>
  <si>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</si>
  <si>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</si>
  <si>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</si>
  <si>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</si>
  <si>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</si>
  <si>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</si>
  <si>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</si>
  <si>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</si>
  <si>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</si>
  <si>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</si>
  <si>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</si>
  <si>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</si>
  <si>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</si>
  <si>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</si>
  <si>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</si>
  <si>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</si>
  <si>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</si>
  <si>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</si>
  <si>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</si>
  <si>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</si>
  <si>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</si>
  <si>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</si>
  <si>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</si>
  <si>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</si>
  <si>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</si>
  <si>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</si>
  <si>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</si>
  <si>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</si>
  <si>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</si>
  <si>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</si>
  <si>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</si>
  <si>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</si>
  <si>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</si>
  <si>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</si>
  <si>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</si>
  <si>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</si>
  <si>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</si>
  <si>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</si>
  <si>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</si>
  <si>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</si>
  <si>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</si>
  <si>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</si>
  <si>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</si>
  <si>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</si>
  <si>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</si>
  <si>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</si>
  <si>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</si>
  <si>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</si>
  <si>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</si>
  <si>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</si>
  <si>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</si>
  <si>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</si>
  <si>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</si>
  <si>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</si>
  <si>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</si>
  <si>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</si>
  <si>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</si>
  <si>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</si>
  <si>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</si>
  <si>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</si>
  <si>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</si>
  <si>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</si>
  <si>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</si>
  <si>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</si>
  <si>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</si>
  <si>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</si>
  <si>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</si>
  <si>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</si>
  <si>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</si>
  <si>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</si>
  <si>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</si>
  <si>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</si>
  <si>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</si>
  <si>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</si>
  <si>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</si>
  <si>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</si>
  <si>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</si>
  <si>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</si>
  <si>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</si>
  <si>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</si>
  <si>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</si>
  <si>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</si>
  <si>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</si>
  <si>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</si>
  <si>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</si>
  <si>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</si>
  <si>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</si>
  <si>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</si>
  <si>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</si>
  <si>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</si>
  <si>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</si>
  <si>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</si>
  <si>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</si>
  <si>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</si>
  <si>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</si>
  <si>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</si>
  <si>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</si>
  <si>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</si>
  <si>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</si>
  <si>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</si>
  <si>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</si>
  <si>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</si>
  <si>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</si>
  <si>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</si>
  <si>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</si>
  <si>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</si>
  <si>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</si>
  <si>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</si>
  <si>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</si>
  <si>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</si>
  <si>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</si>
  <si>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</si>
  <si>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</si>
  <si>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</si>
  <si>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</si>
  <si>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</si>
  <si>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</si>
  <si>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</si>
  <si>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</si>
  <si>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</si>
  <si>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</si>
  <si>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</si>
  <si>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</si>
  <si>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</si>
  <si>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</si>
  <si>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</si>
  <si>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</si>
  <si>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</si>
  <si>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</si>
  <si>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</si>
  <si>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</si>
  <si>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</si>
  <si>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</si>
  <si>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</si>
  <si>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</si>
  <si>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</si>
  <si>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</si>
  <si>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</si>
  <si>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</si>
  <si>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</si>
  <si>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</si>
  <si>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</si>
  <si>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</si>
  <si>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</si>
  <si>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</si>
  <si>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</si>
  <si>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</si>
  <si>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</si>
  <si>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</si>
  <si>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</si>
  <si>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</si>
  <si>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</si>
  <si>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</si>
  <si>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</si>
  <si>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</si>
  <si>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</si>
  <si>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</si>
  <si>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</si>
  <si>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</si>
  <si>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</si>
  <si>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</si>
  <si>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</si>
  <si>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</si>
  <si>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</si>
  <si>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</si>
  <si>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</si>
  <si>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</si>
  <si>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</si>
  <si>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</si>
  <si>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</si>
  <si>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</si>
  <si>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</si>
  <si>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</si>
  <si>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</si>
  <si>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</si>
  <si>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</si>
  <si>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</si>
  <si>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</si>
  <si>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</si>
  <si>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</si>
  <si>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</si>
  <si>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</si>
  <si>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</si>
  <si>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</si>
  <si>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</si>
  <si>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</si>
  <si>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</si>
  <si>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</si>
  <si>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</si>
  <si>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</si>
  <si>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</si>
  <si>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</si>
  <si>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</si>
  <si>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</si>
  <si>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</si>
  <si>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</si>
  <si>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</si>
  <si>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</si>
  <si>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</si>
  <si>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</si>
  <si>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</si>
  <si>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</si>
  <si>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</si>
  <si>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</si>
  <si>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</si>
  <si>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</si>
  <si>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</si>
  <si>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</si>
  <si>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</si>
  <si>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</si>
  <si>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</si>
  <si>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</si>
  <si>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</si>
  <si>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</si>
  <si>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</si>
  <si>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</si>
  <si>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</si>
  <si>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</si>
  <si>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</si>
  <si>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</si>
  <si>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</si>
  <si>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</si>
  <si>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</si>
  <si>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</si>
  <si>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</si>
  <si>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</si>
  <si>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</si>
  <si>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</si>
  <si>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</si>
  <si>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</si>
  <si>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</si>
  <si>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</si>
  <si>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</si>
  <si>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</si>
  <si>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</si>
  <si>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</si>
  <si>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</si>
  <si>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</si>
  <si>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</si>
  <si>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</si>
  <si>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</si>
  <si>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</si>
  <si>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</si>
  <si>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</si>
  <si>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</si>
  <si>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</si>
  <si>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</si>
  <si>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</si>
  <si>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</si>
  <si>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</si>
  <si>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</si>
  <si>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</si>
  <si>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</si>
  <si>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</si>
  <si>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</si>
  <si>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</si>
  <si>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</si>
  <si>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</si>
  <si>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</si>
  <si>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</si>
  <si>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</si>
  <si>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</si>
  <si>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</si>
  <si>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</si>
  <si>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</si>
  <si>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</si>
  <si>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</si>
  <si>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</si>
  <si>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</si>
  <si>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</si>
  <si>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</si>
  <si>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</si>
  <si>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</si>
  <si>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</si>
  <si>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</si>
  <si>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</si>
  <si>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</si>
  <si>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</si>
  <si>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</si>
  <si>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</si>
  <si>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</si>
  <si>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</si>
  <si>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</si>
  <si>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</si>
  <si>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</si>
  <si>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</si>
  <si>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</si>
  <si>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</si>
  <si>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</si>
  <si>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</si>
  <si>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</si>
  <si>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</si>
  <si>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</si>
  <si>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</si>
  <si>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</si>
  <si>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</si>
  <si>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</si>
  <si>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</si>
  <si>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</si>
  <si>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</si>
  <si>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</si>
  <si>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</si>
  <si>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</si>
  <si>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</si>
  <si>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</si>
  <si>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</si>
  <si>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</si>
  <si>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</si>
  <si>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</si>
  <si>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</si>
  <si>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</si>
  <si>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</si>
  <si>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</si>
  <si>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</si>
  <si>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</si>
  <si>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</si>
  <si>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</si>
  <si>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</si>
  <si>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</si>
  <si>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</si>
  <si>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</si>
  <si>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</si>
  <si>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</si>
  <si>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</si>
  <si>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</si>
  <si>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</si>
  <si>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</si>
  <si>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</si>
  <si>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</si>
  <si>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</si>
  <si>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</si>
  <si>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</si>
  <si>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</si>
  <si>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</si>
  <si>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</si>
  <si>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</si>
  <si>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</si>
  <si>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</si>
  <si>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</si>
  <si>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</si>
  <si>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</si>
  <si>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</si>
  <si>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</si>
  <si>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</si>
  <si>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</si>
  <si>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</si>
  <si>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</si>
  <si>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</si>
  <si>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</si>
  <si>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</si>
  <si>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</si>
  <si>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</si>
  <si>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</si>
  <si>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</si>
  <si>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</si>
  <si>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</si>
  <si>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</si>
  <si>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</si>
  <si>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</si>
  <si>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</si>
  <si>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</si>
  <si>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</si>
  <si>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</si>
  <si>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</si>
  <si>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</si>
  <si>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</si>
  <si>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</si>
  <si>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</si>
  <si>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</si>
  <si>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</si>
  <si>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</si>
  <si>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</si>
  <si>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</si>
  <si>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</si>
  <si>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</si>
  <si>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</si>
  <si>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</si>
  <si>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</si>
  <si>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</si>
  <si>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</si>
  <si>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</si>
  <si>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</si>
  <si>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</si>
  <si>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</si>
  <si>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</si>
  <si>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</si>
  <si>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</si>
  <si>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</si>
  <si>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</si>
  <si>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</si>
  <si>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</si>
  <si>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</si>
  <si>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</si>
  <si>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</si>
  <si>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</si>
  <si>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</si>
  <si>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</si>
  <si>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</si>
  <si>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</si>
  <si>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</si>
  <si>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</si>
  <si>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</si>
  <si>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</si>
  <si>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</si>
  <si>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</si>
  <si>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</si>
  <si>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</si>
  <si>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</si>
  <si>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</si>
  <si>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</si>
  <si>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</si>
  <si>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</si>
  <si>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</si>
  <si>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</si>
  <si>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</si>
  <si>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</si>
  <si>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</si>
  <si>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</si>
  <si>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</si>
  <si>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</si>
  <si>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</si>
  <si>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</si>
  <si>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</si>
  <si>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</si>
  <si>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</si>
  <si>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</si>
  <si>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</si>
  <si>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</si>
  <si>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</si>
  <si>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</si>
  <si>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</si>
  <si>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</si>
  <si>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</si>
  <si>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</si>
  <si>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</si>
  <si>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</si>
  <si>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</si>
  <si>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</si>
  <si>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</si>
  <si>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</si>
  <si>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</si>
  <si>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</si>
  <si>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</si>
  <si>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</si>
  <si>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</si>
  <si>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</si>
  <si>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</si>
  <si>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</si>
  <si>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</si>
  <si>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</si>
  <si>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</si>
  <si>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</si>
  <si>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</si>
  <si>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</si>
  <si>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</si>
  <si>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</si>
  <si>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</si>
  <si>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</si>
  <si>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</si>
  <si>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</si>
  <si>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</si>
  <si>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</si>
  <si>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</si>
  <si>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</si>
  <si>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</si>
  <si>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</si>
  <si>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</si>
  <si>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</si>
  <si>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</si>
  <si>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</si>
  <si>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</si>
  <si>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</si>
  <si>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</si>
  <si>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</si>
  <si>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</si>
  <si>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</si>
  <si>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</si>
  <si>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</si>
  <si>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</si>
  <si>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</si>
  <si>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</si>
  <si>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</si>
  <si>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</si>
  <si>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</si>
  <si>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</si>
  <si>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</si>
  <si>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</si>
  <si>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</si>
  <si>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</si>
  <si>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</si>
  <si>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</si>
  <si>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</si>
  <si>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</si>
  <si>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</si>
  <si>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</si>
  <si>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</si>
  <si>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</si>
  <si>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</si>
  <si>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</si>
  <si>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</si>
  <si>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</si>
  <si>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</si>
  <si>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</si>
  <si>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</si>
  <si>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</si>
  <si>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</si>
  <si>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</si>
  <si>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</si>
  <si>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</si>
  <si>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</si>
  <si>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</si>
  <si>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</si>
  <si>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</si>
  <si>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</si>
  <si>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</si>
  <si>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</si>
  <si>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</si>
  <si>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</si>
  <si>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</si>
  <si>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</si>
  <si>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</si>
  <si>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</si>
  <si>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</si>
  <si>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</si>
  <si>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</si>
  <si>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</si>
  <si>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</si>
  <si>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</si>
  <si>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</si>
  <si>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</si>
  <si>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</si>
  <si>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</si>
  <si>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</si>
  <si>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</si>
  <si>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</si>
  <si>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</si>
  <si>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</si>
  <si>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</si>
  <si>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</si>
  <si>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</si>
  <si>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</si>
  <si>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</si>
  <si>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</si>
  <si>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</si>
  <si>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</si>
  <si>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</si>
  <si>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</si>
  <si>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</si>
  <si>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</si>
  <si>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</si>
  <si>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</si>
  <si>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</si>
  <si>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</si>
  <si>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</si>
  <si>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</si>
  <si>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</si>
  <si>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</si>
  <si>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</si>
  <si>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</si>
  <si>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</si>
  <si>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</si>
  <si>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</si>
  <si>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</si>
  <si>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</si>
  <si>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</si>
  <si>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</si>
  <si>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</si>
  <si>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</si>
  <si>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</si>
  <si>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</si>
  <si>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</si>
  <si>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</si>
  <si>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</si>
  <si>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</si>
  <si>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</si>
  <si>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</si>
  <si>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</si>
  <si>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</si>
  <si>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</si>
  <si>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</si>
  <si>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</si>
  <si>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</si>
  <si>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</si>
  <si>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</si>
  <si>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</si>
  <si>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</si>
  <si>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</si>
  <si>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</si>
  <si>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</si>
  <si>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</si>
  <si>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</si>
  <si>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</si>
  <si>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</si>
  <si>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</si>
  <si>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</si>
  <si>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</si>
  <si>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</si>
  <si>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</si>
  <si>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</si>
  <si>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</si>
  <si>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</si>
  <si>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</si>
  <si>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</si>
  <si>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</si>
  <si>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</si>
  <si>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</si>
  <si>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</si>
  <si>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</si>
  <si>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</si>
  <si>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</si>
  <si>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</si>
  <si>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</si>
  <si>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</si>
  <si>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</si>
  <si>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</si>
  <si>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</si>
  <si>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</si>
  <si>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</si>
  <si>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</si>
  <si>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</si>
  <si>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</si>
  <si>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</si>
  <si>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</si>
  <si>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</si>
  <si>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</si>
  <si>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</si>
  <si>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</si>
  <si>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</si>
  <si>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</si>
  <si>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</si>
  <si>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</si>
  <si>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</si>
  <si>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</si>
  <si>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</si>
  <si>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</si>
  <si>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</si>
  <si>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</si>
  <si>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</si>
  <si>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</si>
  <si>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</si>
  <si>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</si>
  <si>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</si>
  <si>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</si>
  <si>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</si>
  <si>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</si>
  <si>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</si>
  <si>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</si>
  <si>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</si>
  <si>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</si>
  <si>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</si>
  <si>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</si>
  <si>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</si>
  <si>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</si>
  <si>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</si>
  <si>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</si>
  <si>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</si>
  <si>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</si>
  <si>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</si>
  <si>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</si>
  <si>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</si>
  <si>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</si>
  <si>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</si>
  <si>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</si>
  <si>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</si>
  <si>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</si>
  <si>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</si>
  <si>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</si>
  <si>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</si>
  <si>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</si>
  <si>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</si>
  <si>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</si>
  <si>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</si>
  <si>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</si>
  <si>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</si>
  <si>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</si>
  <si>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</si>
  <si>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</si>
  <si>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</si>
  <si>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</si>
  <si>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</si>
  <si>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</si>
  <si>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</si>
  <si>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</si>
  <si>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</si>
  <si>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</si>
  <si>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</si>
  <si>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</si>
  <si>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</si>
  <si>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</si>
  <si>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</si>
  <si>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</si>
  <si>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</si>
  <si>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</si>
  <si>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</si>
  <si>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</si>
  <si>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</si>
  <si>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</si>
  <si>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</si>
  <si>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</si>
  <si>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</si>
  <si>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</si>
  <si>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</si>
  <si>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</si>
  <si>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</si>
  <si>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</si>
  <si>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</si>
  <si>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</si>
  <si>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</si>
  <si>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</si>
  <si>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</si>
  <si>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</si>
  <si>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</si>
  <si>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</si>
  <si>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</si>
  <si>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</si>
  <si>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</si>
  <si>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</si>
  <si>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</si>
  <si>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</si>
  <si>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</si>
  <si>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</si>
  <si>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</si>
  <si>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</si>
  <si>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</si>
  <si>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</si>
  <si>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</si>
  <si>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</si>
  <si>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</si>
  <si>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</si>
  <si>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</si>
  <si>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</si>
  <si>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</si>
  <si>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</si>
  <si>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</si>
  <si>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</si>
  <si>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</si>
  <si>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</si>
  <si>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</si>
  <si>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</si>
  <si>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</si>
  <si>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</si>
  <si>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</si>
  <si>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</si>
  <si>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</si>
  <si>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</si>
  <si>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</si>
  <si>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</si>
  <si>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</si>
  <si>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</si>
  <si>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</si>
  <si>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</si>
  <si>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</si>
  <si>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</si>
  <si>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</si>
  <si>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</si>
  <si>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</si>
  <si>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</si>
  <si>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</si>
  <si>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</si>
  <si>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</si>
  <si>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</si>
  <si>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</si>
  <si>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</si>
  <si>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</si>
  <si>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</si>
  <si>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</si>
  <si>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</si>
  <si>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</si>
  <si>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</si>
  <si>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</si>
  <si>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</si>
  <si>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</si>
  <si>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</si>
  <si>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</si>
  <si>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</si>
  <si>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</si>
  <si>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</si>
  <si>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</si>
  <si>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</si>
  <si>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</si>
  <si>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</si>
  <si>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</si>
  <si>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</si>
  <si>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</si>
  <si>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</si>
  <si>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</si>
  <si>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</si>
  <si>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</si>
  <si>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</si>
  <si>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</si>
  <si>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</si>
  <si>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</si>
  <si>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</si>
  <si>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</si>
  <si>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</si>
  <si>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</si>
  <si>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</si>
  <si>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</si>
  <si>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</si>
  <si>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</si>
  <si>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</si>
  <si>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</si>
  <si>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</si>
  <si>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</si>
  <si>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</si>
  <si>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</si>
  <si>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</si>
  <si>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</si>
  <si>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</si>
  <si>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</si>
  <si>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</si>
  <si>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</si>
  <si>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</si>
  <si>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</si>
  <si>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</si>
  <si>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</si>
  <si>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</si>
  <si>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</si>
  <si>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</si>
  <si>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</si>
  <si>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</si>
  <si>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</si>
  <si>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</si>
  <si>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</si>
  <si>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</si>
  <si>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</si>
  <si>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</si>
  <si>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</si>
  <si>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</si>
  <si>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</si>
  <si>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</si>
  <si>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</si>
  <si>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</si>
  <si>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</si>
  <si>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</si>
  <si>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</si>
  <si>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</si>
  <si>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</si>
  <si>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</si>
  <si>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</si>
  <si>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</si>
  <si>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</si>
  <si>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</si>
  <si>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</si>
  <si>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</si>
  <si>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</si>
  <si>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</si>
  <si>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</si>
  <si>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</si>
  <si>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</si>
  <si>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</si>
  <si>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</si>
  <si>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</si>
  <si>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</si>
  <si>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</si>
  <si>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</si>
  <si>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</si>
  <si>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</si>
  <si>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</si>
  <si>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</si>
  <si>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</si>
  <si>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</si>
  <si>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</si>
  <si>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</si>
  <si>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</si>
  <si>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</si>
  <si>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</si>
  <si>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</si>
  <si>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</si>
  <si>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</si>
  <si>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</si>
  <si>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</si>
  <si>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</si>
  <si>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</si>
  <si>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</si>
  <si>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</si>
  <si>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</si>
  <si>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</si>
  <si>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</si>
  <si>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</si>
  <si>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</si>
  <si>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</si>
  <si>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</si>
  <si>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</si>
  <si>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</si>
  <si>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</si>
  <si>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</si>
  <si>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</si>
  <si>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</si>
  <si>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</si>
  <si>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</si>
  <si>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</si>
  <si>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</si>
  <si>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</si>
  <si>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</si>
  <si>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</si>
  <si>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</si>
  <si>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</si>
  <si>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</si>
  <si>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</si>
  <si>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</si>
  <si>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</si>
  <si>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</si>
  <si>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</si>
  <si>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</si>
  <si>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</si>
  <si>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</si>
  <si>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</si>
  <si>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</si>
  <si>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</si>
  <si>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</si>
  <si>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</si>
  <si>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</si>
  <si>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</si>
  <si>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</si>
  <si>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</si>
  <si>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</si>
  <si>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</si>
  <si>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</si>
  <si>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</si>
  <si>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</si>
  <si>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</si>
  <si>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</si>
  <si>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</si>
  <si>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</si>
  <si>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</si>
  <si>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</si>
  <si>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</si>
  <si>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</si>
  <si>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</si>
  <si>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</si>
  <si>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</si>
  <si>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</si>
  <si>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</si>
  <si>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</si>
  <si>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</si>
  <si>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</si>
  <si>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</si>
  <si>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</si>
  <si>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</si>
  <si>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</si>
  <si>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</si>
  <si>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</si>
  <si>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</si>
  <si>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</si>
  <si>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</si>
  <si>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</si>
  <si>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</si>
  <si>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</si>
  <si>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</si>
  <si>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</si>
  <si>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</si>
  <si>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</si>
  <si>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</si>
  <si>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</si>
  <si>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</si>
  <si>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</si>
  <si>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</si>
  <si>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</si>
  <si>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</si>
  <si>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</si>
  <si>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</si>
  <si>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</si>
  <si>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</si>
  <si>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</si>
  <si>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</si>
  <si>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</si>
  <si>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</si>
  <si>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</si>
  <si>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</si>
  <si>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</si>
  <si>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</si>
  <si>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</si>
  <si>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</si>
  <si>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</si>
  <si>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</si>
  <si>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</si>
  <si>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</si>
  <si>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</si>
  <si>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</si>
  <si>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</si>
  <si>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</si>
  <si>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</si>
  <si>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</si>
  <si>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</si>
  <si>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</si>
  <si>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</si>
  <si>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</si>
  <si>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</si>
  <si>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</si>
  <si>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</si>
  <si>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</si>
  <si>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</si>
  <si>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</si>
  <si>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</si>
  <si>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</si>
  <si>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</si>
  <si>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</si>
  <si>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</si>
  <si>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</si>
  <si>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</si>
  <si>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</si>
  <si>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</si>
  <si>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</si>
  <si>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</si>
  <si>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</si>
  <si>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</si>
  <si>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</si>
  <si>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</si>
  <si>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</si>
  <si>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</si>
  <si>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</si>
  <si>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</si>
  <si>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</si>
  <si>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</si>
  <si>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</si>
  <si>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</si>
  <si>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</si>
  <si>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</si>
  <si>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</si>
  <si>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</si>
  <si>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</si>
  <si>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</si>
  <si>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</si>
  <si>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</si>
  <si>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</si>
  <si>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</si>
  <si>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</si>
  <si>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</si>
  <si>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</si>
  <si>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</si>
  <si>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</si>
  <si>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</si>
  <si>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</si>
  <si>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</si>
  <si>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</si>
  <si>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</si>
  <si>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</si>
  <si>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</si>
  <si>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</si>
  <si>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</si>
  <si>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</si>
  <si>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</si>
  <si>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</si>
  <si>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</si>
  <si>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</si>
  <si>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</si>
  <si>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</si>
  <si>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</si>
  <si>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</si>
  <si>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</si>
  <si>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</si>
  <si>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</si>
  <si>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</si>
  <si>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</si>
  <si>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</si>
  <si>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</si>
  <si>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</si>
  <si>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</si>
  <si>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</si>
  <si>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</si>
  <si>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</si>
  <si>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</si>
  <si>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</si>
  <si>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</si>
  <si>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</si>
  <si>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</si>
  <si>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</si>
  <si>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</si>
  <si>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</si>
  <si>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</si>
  <si>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</si>
  <si>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</si>
  <si>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</si>
  <si>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</si>
  <si>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</si>
  <si>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</si>
  <si>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</si>
  <si>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</si>
  <si>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</si>
  <si>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</si>
  <si>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</si>
  <si>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</si>
  <si>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</si>
  <si>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</si>
  <si>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</si>
  <si>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</si>
  <si>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</si>
  <si>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</si>
  <si>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</si>
  <si>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</si>
  <si>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</si>
  <si>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</si>
  <si>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</si>
  <si>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</si>
  <si>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</si>
  <si>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</si>
  <si>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</si>
  <si>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</si>
  <si>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</si>
  <si>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</si>
  <si>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</si>
  <si>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</si>
  <si>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</si>
  <si>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</si>
  <si>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</si>
  <si>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</si>
  <si>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</si>
  <si>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</si>
  <si>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</si>
  <si>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</si>
  <si>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</si>
  <si>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</si>
  <si>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</si>
  <si>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</si>
  <si>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</si>
  <si>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</si>
  <si>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</si>
  <si>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</si>
  <si>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</si>
  <si>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</si>
  <si>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</si>
  <si>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</si>
  <si>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</si>
  <si>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</si>
  <si>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</si>
  <si>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</si>
  <si>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</si>
  <si>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</si>
  <si>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</si>
  <si>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</si>
  <si>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</si>
  <si>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</si>
  <si>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</si>
  <si>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</si>
  <si>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</si>
  <si>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</si>
  <si>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</si>
  <si>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</si>
  <si>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</si>
  <si>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</si>
  <si>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</si>
  <si>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</si>
  <si>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</si>
  <si>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</si>
  <si>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</si>
  <si>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</si>
  <si>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</si>
  <si>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</si>
  <si>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</si>
  <si>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</si>
  <si>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</si>
  <si>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</si>
  <si>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</si>
  <si>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</si>
  <si>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</si>
  <si>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</si>
  <si>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</si>
  <si>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</si>
  <si>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</si>
  <si>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</si>
  <si>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</si>
  <si>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</si>
  <si>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</si>
  <si>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</si>
  <si>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</si>
  <si>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</si>
  <si>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</si>
  <si>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</si>
  <si>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</si>
  <si>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</si>
  <si>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</si>
  <si>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</si>
  <si>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</si>
  <si>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</si>
  <si>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</si>
  <si>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</si>
  <si>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</si>
  <si>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</si>
  <si>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</si>
  <si>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</si>
  <si>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</si>
  <si>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</si>
  <si>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</si>
  <si>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</si>
  <si>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</si>
  <si>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</si>
  <si>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</si>
  <si>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</si>
  <si>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</si>
  <si>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</si>
  <si>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</si>
  <si>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</si>
  <si>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</si>
  <si>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</si>
  <si>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</si>
  <si>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</si>
  <si>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</si>
  <si>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</si>
  <si>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</si>
  <si>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</si>
  <si>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</si>
  <si>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</si>
  <si>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</si>
  <si>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</si>
  <si>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</si>
  <si>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</si>
  <si>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</si>
  <si>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</si>
  <si>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</si>
  <si>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</si>
  <si>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</si>
  <si>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</si>
  <si>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</si>
  <si>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</si>
  <si>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</si>
  <si>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</si>
  <si>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</si>
  <si>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</si>
  <si>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</si>
  <si>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</si>
  <si>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</si>
  <si>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</si>
  <si>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</si>
  <si>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</si>
  <si>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</si>
  <si>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</si>
  <si>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</si>
  <si>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</si>
  <si>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</si>
  <si>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</si>
  <si>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</si>
  <si>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</si>
  <si>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</si>
  <si>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</si>
  <si>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</si>
  <si>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</si>
  <si>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</si>
  <si>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</si>
  <si>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</si>
  <si>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</si>
  <si>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</si>
  <si>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</si>
  <si>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</si>
  <si>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</si>
  <si>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</si>
  <si>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</si>
  <si>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</si>
  <si>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</si>
  <si>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</si>
  <si>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</si>
  <si>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</si>
  <si>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</si>
  <si>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</si>
  <si>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</si>
  <si>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</si>
  <si>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</si>
  <si>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</si>
  <si>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</si>
  <si>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</si>
  <si>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</si>
  <si>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</si>
  <si>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</si>
  <si>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</si>
  <si>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</si>
  <si>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</si>
  <si>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</si>
  <si>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</si>
  <si>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</si>
  <si>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</si>
  <si>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</si>
  <si>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</si>
  <si>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</si>
  <si>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</si>
  <si>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</si>
  <si>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</si>
  <si>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</si>
  <si>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</si>
  <si>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</si>
  <si>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</si>
  <si>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</si>
  <si>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</si>
  <si>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</si>
  <si>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</si>
  <si>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</si>
  <si>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</si>
  <si>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</si>
  <si>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</si>
  <si>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</si>
  <si>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</si>
  <si>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</si>
  <si>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</si>
  <si>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</si>
  <si>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</si>
  <si>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</si>
  <si>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</si>
  <si>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</si>
  <si>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</si>
  <si>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</si>
  <si>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</si>
  <si>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</si>
  <si>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</si>
  <si>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</si>
  <si>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</si>
  <si>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</si>
  <si>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</si>
  <si>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</si>
  <si>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</si>
  <si>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</si>
  <si>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</si>
  <si>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</si>
  <si>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</si>
  <si>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</si>
  <si>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</si>
  <si>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</si>
  <si>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</si>
  <si>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</si>
  <si>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</si>
  <si>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</si>
  <si>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</si>
  <si>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</si>
  <si>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</si>
  <si>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</si>
  <si>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</si>
  <si>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</si>
  <si>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</si>
  <si>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</si>
  <si>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</si>
  <si>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</si>
  <si>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</si>
  <si>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</si>
  <si>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</si>
  <si>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</si>
  <si>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</si>
  <si>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</si>
  <si>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</si>
  <si>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</si>
  <si>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</si>
  <si>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</si>
  <si>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</si>
  <si>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</si>
  <si>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</si>
  <si>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</si>
  <si>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</si>
  <si>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</si>
  <si>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</si>
  <si>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</si>
  <si>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</si>
  <si>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</si>
  <si>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</si>
  <si>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</si>
  <si>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</si>
  <si>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</si>
  <si>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</si>
  <si>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</si>
  <si>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</si>
  <si>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</si>
  <si>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</si>
  <si>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</si>
  <si>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</si>
  <si>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</si>
  <si>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</si>
  <si>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</si>
  <si>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</si>
  <si>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</si>
  <si>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</si>
  <si>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</si>
  <si>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</si>
  <si>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</si>
  <si>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</si>
  <si>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</si>
  <si>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</si>
  <si>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</si>
  <si>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</si>
  <si>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</si>
  <si>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</si>
  <si>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</si>
  <si>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</si>
  <si>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</si>
  <si>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</si>
  <si>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</si>
  <si>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</si>
  <si>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</si>
  <si>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</si>
  <si>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</si>
  <si>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</si>
  <si>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</si>
  <si>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</si>
  <si>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</si>
  <si>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</si>
  <si>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</si>
  <si>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</si>
  <si>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</si>
  <si>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</si>
  <si>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</si>
  <si>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</si>
  <si>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</si>
  <si>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</si>
  <si>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</si>
  <si>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</si>
  <si>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</si>
  <si>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</si>
  <si>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</si>
  <si>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</si>
  <si>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</si>
  <si>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</si>
  <si>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</si>
  <si>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</si>
  <si>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</si>
  <si>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</si>
  <si>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</si>
  <si>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</si>
  <si>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</si>
  <si>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</si>
  <si>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</si>
  <si>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</si>
  <si>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</si>
  <si>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</si>
  <si>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</si>
  <si>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</si>
  <si>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</si>
  <si>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</si>
  <si>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</si>
  <si>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</si>
  <si>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</si>
  <si>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</si>
  <si>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</si>
  <si>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</si>
  <si>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</si>
  <si>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</si>
  <si>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</si>
  <si>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</si>
  <si>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</si>
  <si>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</si>
  <si>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</si>
  <si>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</si>
  <si>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</si>
  <si>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</si>
  <si>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</si>
  <si>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</si>
  <si>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</si>
  <si>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</si>
  <si>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</si>
  <si>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</si>
  <si>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</si>
  <si>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</si>
  <si>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</si>
  <si>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</si>
  <si>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</si>
  <si>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</si>
  <si>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</si>
  <si>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</si>
  <si>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</si>
  <si>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</si>
  <si>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</si>
  <si>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</si>
  <si>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</si>
  <si>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</si>
  <si>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</si>
  <si>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</si>
  <si>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</si>
  <si>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</si>
  <si>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</si>
  <si>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</si>
  <si>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</si>
  <si>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</si>
  <si>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</si>
  <si>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</si>
  <si>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</si>
  <si>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</si>
  <si>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</si>
  <si>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</si>
  <si>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</si>
  <si>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</si>
  <si>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</si>
  <si>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</si>
  <si>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</si>
  <si>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</si>
  <si>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</si>
  <si>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</si>
  <si>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</si>
  <si>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</si>
  <si>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</si>
  <si>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</si>
  <si>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</si>
  <si>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</si>
  <si>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</si>
  <si>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</si>
  <si>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</si>
  <si>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</si>
  <si>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</si>
  <si>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</si>
  <si>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</si>
  <si>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</si>
  <si>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</si>
  <si>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</si>
  <si>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</si>
  <si>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</si>
  <si>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</si>
  <si>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</si>
  <si>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</si>
  <si>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</si>
  <si>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</si>
  <si>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</si>
  <si>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</si>
  <si>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</si>
  <si>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</si>
  <si>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</si>
  <si>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</si>
  <si>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</si>
  <si>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</si>
  <si>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</si>
  <si>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</si>
  <si>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</si>
  <si>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</si>
  <si>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</si>
  <si>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</si>
  <si>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</si>
  <si>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</si>
  <si>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</si>
  <si>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</si>
  <si>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</si>
  <si>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</si>
  <si>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</si>
  <si>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</si>
  <si>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</si>
  <si>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</si>
  <si>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</si>
  <si>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</si>
  <si>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</si>
  <si>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</si>
  <si>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</si>
  <si>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</si>
  <si>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</si>
  <si>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</si>
  <si>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</si>
  <si>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</si>
  <si>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</si>
  <si>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</si>
  <si>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</si>
  <si>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</si>
  <si>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</si>
  <si>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</si>
  <si>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</si>
  <si>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</si>
  <si>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</si>
  <si>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</si>
  <si>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</si>
  <si>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</si>
  <si>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</si>
  <si>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</si>
  <si>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</si>
  <si>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</si>
  <si>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</si>
  <si>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</si>
  <si>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</si>
  <si>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</si>
  <si>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</si>
  <si>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</si>
  <si>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</si>
  <si>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</si>
  <si>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</si>
  <si>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</si>
  <si>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</si>
  <si>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</si>
  <si>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</si>
  <si>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</si>
  <si>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</si>
  <si>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</si>
  <si>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</si>
  <si>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</si>
  <si>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</si>
  <si>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</si>
  <si>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</si>
  <si>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</si>
  <si>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</si>
  <si>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</si>
  <si>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</si>
  <si>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</si>
  <si>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</si>
  <si>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</si>
  <si>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</si>
  <si>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</si>
  <si>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</si>
  <si>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</si>
  <si>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</si>
  <si>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</si>
  <si>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</si>
  <si>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</si>
  <si>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</si>
  <si>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</si>
  <si>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</si>
  <si>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</si>
  <si>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</si>
  <si>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</si>
  <si>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</si>
  <si>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</si>
  <si>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</si>
  <si>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</si>
  <si>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</si>
  <si>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</si>
  <si>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</si>
  <si>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</si>
  <si>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</si>
  <si>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</si>
  <si>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</si>
  <si>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</si>
  <si>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</si>
  <si>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</si>
  <si>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</si>
  <si>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</si>
  <si>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</si>
  <si>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</si>
  <si>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</si>
  <si>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</si>
  <si>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</si>
  <si>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</si>
  <si>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</si>
  <si>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</si>
  <si>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</si>
  <si>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</si>
  <si>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</si>
  <si>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</si>
  <si>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</si>
  <si>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</si>
  <si>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</si>
  <si>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</si>
  <si>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</si>
  <si>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</si>
  <si>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</si>
  <si>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</si>
  <si>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</si>
  <si>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</si>
  <si>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</si>
  <si>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</si>
  <si>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</si>
  <si>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</si>
  <si>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</si>
  <si>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</si>
  <si>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</si>
  <si>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</si>
  <si>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</si>
  <si>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</si>
  <si>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</si>
  <si>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</si>
  <si>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</si>
  <si>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</si>
  <si>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</si>
  <si>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</si>
  <si>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</si>
  <si>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</si>
  <si>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</si>
  <si>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</si>
  <si>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</si>
  <si>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</si>
  <si>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</si>
  <si>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</si>
  <si>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</si>
  <si>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</si>
  <si>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</si>
  <si>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</si>
  <si>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</si>
  <si>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</si>
  <si>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</si>
  <si>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</si>
  <si>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</si>
  <si>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</si>
  <si>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</si>
  <si>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</si>
  <si>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</si>
  <si>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</si>
  <si>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</si>
  <si>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</si>
  <si>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</si>
  <si>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</si>
  <si>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</si>
  <si>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</si>
  <si>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</si>
  <si>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</si>
  <si>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</si>
  <si>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</si>
  <si>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</si>
  <si>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</si>
  <si>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</si>
  <si>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</si>
  <si>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</si>
  <si>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</si>
  <si>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</si>
  <si>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</si>
  <si>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</si>
  <si>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</si>
  <si>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</si>
  <si>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</si>
  <si>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</si>
  <si>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</si>
  <si>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</si>
  <si>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</si>
  <si>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</si>
  <si>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</si>
  <si>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</si>
  <si>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</si>
  <si>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</si>
  <si>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</si>
  <si>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</si>
  <si>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</si>
  <si>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</si>
  <si>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</si>
  <si>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</si>
  <si>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</si>
  <si>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</si>
  <si>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</si>
  <si>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</si>
  <si>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</si>
  <si>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</si>
  <si>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</si>
  <si>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</si>
  <si>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</si>
  <si>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</si>
  <si>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</si>
  <si>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</si>
  <si>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</si>
  <si>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</si>
  <si>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</si>
  <si>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</si>
  <si>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</si>
  <si>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</si>
  <si>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</si>
  <si>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</si>
  <si>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</si>
  <si>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</si>
  <si>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</si>
  <si>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</si>
  <si>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</si>
  <si>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</si>
  <si>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</si>
  <si>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</si>
  <si>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</si>
  <si>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</si>
  <si>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</si>
  <si>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</si>
  <si>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</si>
  <si>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</si>
  <si>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</si>
  <si>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</si>
  <si>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</si>
  <si>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</si>
  <si>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</si>
  <si>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</si>
  <si>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</si>
  <si>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</si>
  <si>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</si>
  <si>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</si>
  <si>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</si>
  <si>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</si>
  <si>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</si>
  <si>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</si>
  <si>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</si>
  <si>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</si>
  <si>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</si>
  <si>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</si>
  <si>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</si>
  <si>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</si>
  <si>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</si>
  <si>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</si>
  <si>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</si>
  <si>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</si>
  <si>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</si>
  <si>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</si>
  <si>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</si>
  <si>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</si>
  <si>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</si>
  <si>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</si>
  <si>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</si>
  <si>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</si>
  <si>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</si>
  <si>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</si>
  <si>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</si>
  <si>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</si>
  <si>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</si>
  <si>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</si>
  <si>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</si>
  <si>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</si>
  <si>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</si>
  <si>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</si>
  <si>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</si>
  <si>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</si>
  <si>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</si>
  <si>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</si>
  <si>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</si>
  <si>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</si>
  <si>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</si>
  <si>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</si>
  <si>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</si>
  <si>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</si>
  <si>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</si>
  <si>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</si>
  <si>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</si>
  <si>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</si>
  <si>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</si>
  <si>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</si>
  <si>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</si>
  <si>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</si>
  <si>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</si>
  <si>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</si>
  <si>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</si>
  <si>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</si>
  <si>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</si>
  <si>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</si>
  <si>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</si>
  <si>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</si>
  <si>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</si>
  <si>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</si>
  <si>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</si>
  <si>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</si>
  <si>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</si>
  <si>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</si>
  <si>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</si>
  <si>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</si>
  <si>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</si>
  <si>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</si>
  <si>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</si>
  <si>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</si>
  <si>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</si>
  <si>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</si>
  <si>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</si>
  <si>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</si>
  <si>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</si>
  <si>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</si>
  <si>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</si>
  <si>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</si>
  <si>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</si>
  <si>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</si>
  <si>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</si>
  <si>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</si>
  <si>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</si>
  <si>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</si>
  <si>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</si>
  <si>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</si>
  <si>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</si>
  <si>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</si>
  <si>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</si>
  <si>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</si>
  <si>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</si>
  <si>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</si>
  <si>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</si>
  <si>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</si>
  <si>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</si>
  <si>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</si>
  <si>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</si>
  <si>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</si>
  <si>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</si>
  <si>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</si>
  <si>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</si>
  <si>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</si>
  <si>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</si>
  <si>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</si>
  <si>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</si>
  <si>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</si>
  <si>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</si>
  <si>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</si>
  <si>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</si>
  <si>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</si>
  <si>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</si>
  <si>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</si>
  <si>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</si>
  <si>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</si>
  <si>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</si>
  <si>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</si>
  <si>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</si>
  <si>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</si>
  <si>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</si>
  <si>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</si>
  <si>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</si>
  <si>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</si>
  <si>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</si>
  <si>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</si>
  <si>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</si>
  <si>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</si>
  <si>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</si>
  <si>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</si>
  <si>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</si>
  <si>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</si>
  <si>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</si>
  <si>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</si>
  <si>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</si>
  <si>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</si>
  <si>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</si>
  <si>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</si>
  <si>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</si>
  <si>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</si>
  <si>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</si>
  <si>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</si>
  <si>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</si>
  <si>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</si>
  <si>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</si>
  <si>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</si>
  <si>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</si>
  <si>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</si>
  <si>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</si>
  <si>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</si>
  <si>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</si>
  <si>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</si>
  <si>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</si>
  <si>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</si>
  <si>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</si>
  <si>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</si>
  <si>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</si>
  <si>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</si>
  <si>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</si>
  <si>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</si>
  <si>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</si>
  <si>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</si>
  <si>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</si>
  <si>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</si>
  <si>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</si>
  <si>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</si>
  <si>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</si>
  <si>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</si>
  <si>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</si>
  <si>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</si>
  <si>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</si>
  <si>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</si>
  <si>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</si>
  <si>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</si>
  <si>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</si>
  <si>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</si>
  <si>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</si>
  <si>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</si>
  <si>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</si>
  <si>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</si>
  <si>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</si>
  <si>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</si>
  <si>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</si>
  <si>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</si>
  <si>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</si>
  <si>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</si>
  <si>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</si>
  <si>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</si>
  <si>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</si>
  <si>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</si>
  <si>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</si>
  <si>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</si>
  <si>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</si>
  <si>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</si>
  <si>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</si>
  <si>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</si>
  <si>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</si>
  <si>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</si>
  <si>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</si>
  <si>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</si>
  <si>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</si>
  <si>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</si>
  <si>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</si>
  <si>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</si>
  <si>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</si>
  <si>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</si>
  <si>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</si>
  <si>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</si>
  <si>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</si>
  <si>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</si>
  <si>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</si>
  <si>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</si>
  <si>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</si>
  <si>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</si>
  <si>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</si>
  <si>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</si>
  <si>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</si>
  <si>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</si>
  <si>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</si>
  <si>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</si>
  <si>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</si>
  <si>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</si>
  <si>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</si>
  <si>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</si>
  <si>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</si>
  <si>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</si>
  <si>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</si>
  <si>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</si>
  <si>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</si>
  <si>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</si>
  <si>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</si>
  <si>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</si>
  <si>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</si>
  <si>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</si>
  <si>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</si>
  <si>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</si>
  <si>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</si>
  <si>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</si>
  <si>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</si>
  <si>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</si>
  <si>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</si>
  <si>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</si>
  <si>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</si>
  <si>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</si>
  <si>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</si>
  <si>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</si>
  <si>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</si>
  <si>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</si>
  <si>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</si>
  <si>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</si>
  <si>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</si>
  <si>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</si>
  <si>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</si>
  <si>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</si>
  <si>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</si>
  <si>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</si>
  <si>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</si>
  <si>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</si>
  <si>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</si>
  <si>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</si>
  <si>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</si>
  <si>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</si>
  <si>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</si>
  <si>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</si>
  <si>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</si>
  <si>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</si>
  <si>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</si>
  <si>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</si>
  <si>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</si>
  <si>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</si>
  <si>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</si>
  <si>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</si>
  <si>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</si>
  <si>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</si>
  <si>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</si>
  <si>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</si>
  <si>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</si>
  <si>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</si>
  <si>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</si>
  <si>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</si>
  <si>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</si>
  <si>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</si>
  <si>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</si>
  <si>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</si>
  <si>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</si>
  <si>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</si>
  <si>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</si>
  <si>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</si>
  <si>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</si>
  <si>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</si>
  <si>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</si>
  <si>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</si>
  <si>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</si>
  <si>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</si>
  <si>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</si>
  <si>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</si>
  <si>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</si>
  <si>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</si>
  <si>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</si>
  <si>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</si>
  <si>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</si>
  <si>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</si>
  <si>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</si>
  <si>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</si>
  <si>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</si>
  <si>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</si>
  <si>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</si>
  <si>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</si>
  <si>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</si>
  <si>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</si>
  <si>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</si>
  <si>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</si>
  <si>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</si>
  <si>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</si>
  <si>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</si>
  <si>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</si>
  <si>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</si>
  <si>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</si>
  <si>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</si>
  <si>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</si>
  <si>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</si>
  <si>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</si>
  <si>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</si>
  <si>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</si>
  <si>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</si>
  <si>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</si>
  <si>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</si>
  <si>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</si>
  <si>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</si>
  <si>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</si>
  <si>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</si>
  <si>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</si>
  <si>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</si>
  <si>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</si>
  <si>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</si>
  <si>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</si>
  <si>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</si>
  <si>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</si>
  <si>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</si>
  <si>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</si>
  <si>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</si>
  <si>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</si>
  <si>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</si>
  <si>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</si>
  <si>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</si>
  <si>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</si>
  <si>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</si>
  <si>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</si>
  <si>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</si>
  <si>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</si>
  <si>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</si>
  <si>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</si>
  <si>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</si>
  <si>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</si>
  <si>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</si>
  <si>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</si>
  <si>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</si>
  <si>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</si>
  <si>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</si>
  <si>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</si>
  <si>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</si>
  <si>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</si>
  <si>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</si>
  <si>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</si>
  <si>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</si>
  <si>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</si>
  <si>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</si>
  <si>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</si>
  <si>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</si>
  <si>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</si>
  <si>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</si>
  <si>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</si>
  <si>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</si>
  <si>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</si>
  <si>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</si>
  <si>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</si>
  <si>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</si>
  <si>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</si>
  <si>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</si>
  <si>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</si>
  <si>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</si>
  <si>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</si>
  <si>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</si>
  <si>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</si>
  <si>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</si>
  <si>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</si>
  <si>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</si>
  <si>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</si>
  <si>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</si>
  <si>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</si>
  <si>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</si>
  <si>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</si>
  <si>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</si>
  <si>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</si>
  <si>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</si>
  <si>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</si>
  <si>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</si>
  <si>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</si>
  <si>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</si>
  <si>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</si>
  <si>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</si>
  <si>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</si>
  <si>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</si>
  <si>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</si>
  <si>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</si>
  <si>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</si>
  <si>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</si>
  <si>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</si>
  <si>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</si>
  <si>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</si>
  <si>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</si>
  <si>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</si>
  <si>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</si>
  <si>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</si>
  <si>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</si>
  <si>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</si>
  <si>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</si>
  <si>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</si>
  <si>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</si>
  <si>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</si>
  <si>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</si>
  <si>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</si>
  <si>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</si>
  <si>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</si>
  <si>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</si>
  <si>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</si>
  <si>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</si>
  <si>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</si>
  <si>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</si>
  <si>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</si>
  <si>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</si>
  <si>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</si>
  <si>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</si>
  <si>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</si>
  <si>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</si>
  <si>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</si>
  <si>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</si>
  <si>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</si>
  <si>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</si>
  <si>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</si>
  <si>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</si>
  <si>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</si>
  <si>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</si>
  <si>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</si>
  <si>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</si>
  <si>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</si>
  <si>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</si>
  <si>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</si>
  <si>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</si>
  <si>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</si>
  <si>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</si>
  <si>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</si>
  <si>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</si>
  <si>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</si>
  <si>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</si>
  <si>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</si>
  <si>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</si>
  <si>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</si>
  <si>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</si>
  <si>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</si>
  <si>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</si>
  <si>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</si>
  <si>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</si>
  <si>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</si>
  <si>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</si>
  <si>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</si>
  <si>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</si>
  <si>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</si>
  <si>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</si>
  <si>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</si>
  <si>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</si>
  <si>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</si>
  <si>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</si>
  <si>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</si>
  <si>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</si>
  <si>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</si>
  <si>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</si>
  <si>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</si>
  <si>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</si>
  <si>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</si>
  <si>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</si>
  <si>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</si>
  <si>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</si>
  <si>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</si>
  <si>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</si>
  <si>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</si>
  <si>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</si>
  <si>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</si>
  <si>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</si>
  <si>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</si>
  <si>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</si>
  <si>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</si>
  <si>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</si>
  <si>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</si>
  <si>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</si>
  <si>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</si>
  <si>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</si>
  <si>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</si>
  <si>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</si>
  <si>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</si>
  <si>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</si>
  <si>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</si>
  <si>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</si>
  <si>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</si>
  <si>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</si>
  <si>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</si>
  <si>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</si>
  <si>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</si>
  <si>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</si>
  <si>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</si>
  <si>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</si>
  <si>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</si>
  <si>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</si>
  <si>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</si>
  <si>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</si>
  <si>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</si>
  <si>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</si>
  <si>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</si>
  <si>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</si>
  <si>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</si>
  <si>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</si>
  <si>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</si>
  <si>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</si>
  <si>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</si>
  <si>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</si>
  <si>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</si>
  <si>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</si>
  <si>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</si>
  <si>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</si>
  <si>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</si>
  <si>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</si>
  <si>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</si>
  <si>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</si>
  <si>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</si>
  <si>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</si>
  <si>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</si>
  <si>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</si>
  <si>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</si>
  <si>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</si>
  <si>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</si>
  <si>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</si>
  <si>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</si>
  <si>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</si>
  <si>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</si>
  <si>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</si>
  <si>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</si>
  <si>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</si>
  <si>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</si>
  <si>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</si>
  <si>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</si>
  <si>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</si>
  <si>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</si>
  <si>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</si>
  <si>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</si>
  <si>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</si>
  <si>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</si>
  <si>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</si>
  <si>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</si>
  <si>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</si>
  <si>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</si>
  <si>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</si>
  <si>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</si>
  <si>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</si>
  <si>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</si>
  <si>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</si>
  <si>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</si>
  <si>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</si>
  <si>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</si>
  <si>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</si>
  <si>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</si>
  <si>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</si>
  <si>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</si>
  <si>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</si>
  <si>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</si>
  <si>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</si>
  <si>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</si>
  <si>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</si>
  <si>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</si>
  <si>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</si>
  <si>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Global Connector Technology Limited</t>
  </si>
  <si>
    <t>06983302</t>
  </si>
  <si>
    <t>Companies House, United Kingdom</t>
  </si>
  <si>
    <t>7 Sutherland Court, Welwyn Garden City, Hertfordshire. AL7 1BJ UK</t>
  </si>
  <si>
    <t>Matthew Cambell</t>
  </si>
  <si>
    <t xml:space="preserve"> matthew.campbell@gct.co</t>
  </si>
  <si>
    <t>+44 (0)1707 903 601</t>
  </si>
  <si>
    <t>Matthew Campbell</t>
  </si>
  <si>
    <t>Head of Operations</t>
  </si>
  <si>
    <t>100%</t>
  </si>
  <si>
    <t>gct.co/conflict-minerals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</si>
</sst>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55" customHeight="1">
      <c r="A29" s="302"/>
      <c r="B29" s="315"/>
      <c r="C29" s="309"/>
      <c r="D29" s="312"/>
      <c r="E29" s="300"/>
      <c r="F29" s="165" t="s">
        <v>58</v>
      </c>
      <c r="G29" s="25"/>
    </row>
    <row r="30" spans="1:7" ht="62.5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E99A1D9-43E8-418D-B090-E3FBA2EFCB1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43824D-02AE-4EA4-B2E5-E1B41E32C8C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74"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15861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45412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
      </c>
    </row>
    <row r="103" spans="2:7" ht="15" hidden="1">
      <c r="B103" s="236" t="s">
        <v>2466</v>
      </c>
      <c r="D103" s="282" t="str">
        <f>IF(AND(OR($D$28="Yes",$D$28=""),OR($D$34="Yes",$D$34="")),"No","")</f>
        <v>No</v>
      </c>
      <c r="E103" s="282" t="str">
        <f>IF(AND(OR($D$27="Yes",$D$27=""),OR($D$33="Yes",$D$33="")),"Greater than 90%","")</f>
        <v>Greater than 90%</v>
      </c>
      <c r="G103" s="282" t="str">
        <f>IF(OR($D$29="Yes",$D$29=""),"No","")</f>
        <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
      </c>
      <c r="E105" s="282" t="str">
        <f>IF(AND(OR($D$27="Yes",$D$27=""),OR($D$33="Yes",$D$33="")),"Greater than 50%","")</f>
        <v>Greater than 50%</v>
      </c>
    </row>
    <row r="106" spans="2:7" ht="15" hidden="1">
      <c r="B106" s="236" t="s">
        <v>12372</v>
      </c>
      <c r="D106" s="282" t="str">
        <f>IF(AND(OR($D$29="Yes",$D$29=""),OR($D$35="Yes",$D$35="")),"No","")</f>
        <v/>
      </c>
      <c r="E106" s="282" t="str">
        <f>IF(AND(OR($D$27="Yes",$D$27=""),OR($D$33="Yes",$D$33="")),"50% or less","")</f>
        <v>50% or less</v>
      </c>
    </row>
    <row r="107" spans="2:7" ht="15" hidden="1">
      <c r="B107" s="236" t="s">
        <v>485</v>
      </c>
      <c r="D107" s="282" t="str">
        <f>IF(AND(OR($D$29="Yes",$D$29=""),OR($D$35="Yes",$D$35="")),"Unknown","")</f>
        <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A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t="s">
        <v>681</v>
      </c>
      <c r="B5" s="182" t="str">
        <f ca="1">IF(LEN(A5)=0,"",INDEX('Smelter Look-up'!$A:$A,MATCH($A5,'Smelter Look-up'!$E:$E,0)))</f>
        <v>Gold</v>
      </c>
      <c r="C5" s="186" t="str">
        <f ca="1">IF(LEN(A5)=0,"",INDEX('Smelter Look-up'!$C:$C,MATCH($A5,'Smelter Look-up'!$E:$E,0)))</f>
        <v>Jiangxi Copper Co., Ltd.</v>
      </c>
      <c r="D5" s="230"/>
      <c r="E5" s="182" t="str">
        <f ca="1">IF(ISERROR($V5),"",OFFSET('Smelter Look-up'!$D$4,$V5-4,0)&amp;"")</f>
        <v>CHINA</v>
      </c>
      <c r="F5" s="182" t="str">
        <f ca="1">IF(ISERROR($V5),"",OFFSET('Smelter Look-up'!$E$4,$V5-4,0))</f>
        <v>CID000855</v>
      </c>
      <c r="G5" s="182" t="str">
        <f ca="1">IF(C5=$X$4,IF(ISERROR($V5),"Enter smelter details","RMI"),IF(ISERROR($V5),"",OFFSET('Smelter Look-up'!$F$4,$V5-4,0)))</f>
        <v>RMI</v>
      </c>
      <c r="H5" s="183">
        <f ca="1">IF(ISERROR($V5),"",OFFSET('Smelter Look-up'!$G$4,$V5-4,0))</f>
        <v>0</v>
      </c>
      <c r="I5" s="184" t="str">
        <f ca="1">IF(ISERROR($V5),"",OFFSET('Smelter Look-up'!$H$4,$V5-4,0))</f>
        <v>Guixi City</v>
      </c>
      <c r="J5" s="184" t="str">
        <f ca="1">IF(ISERROR($V5),"",OFFSET('Smelter Look-up'!$I$4,$V5-4,0))</f>
        <v>Jiangxi Sheng</v>
      </c>
      <c r="K5" s="224"/>
      <c r="L5" s="224"/>
      <c r="M5" s="224"/>
      <c r="N5" s="224"/>
      <c r="O5" s="224"/>
      <c r="P5" s="185"/>
      <c r="Q5" s="225"/>
      <c r="R5" s="182" t="str">
        <f ca="1">IF(ISERROR($V5),"",OFFSET('Smelter Look-up'!$C$4,$V5-4,0)&amp;"")</f>
        <v>Jiangxi Copper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133</v>
      </c>
      <c r="X5" s="227">
        <f t="shared" ref="X5" ca="1" si="0">IF(AND(C5="Smelter not listed",OR(LEN(D5)=0,LEN(E5)=0)),1,0)</f>
        <v>0</v>
      </c>
      <c r="AB5" s="228" t="str">
        <f t="shared" ref="AB5" ca="1" si="1">B5&amp;C5</f>
        <v>GoldJiangxi Copper Co., Ltd.</v>
      </c>
    </row>
    <row r="6" spans="1:34" s="227" customFormat="1" ht="19.95" customHeight="1">
      <c r="A6" s="262" t="s">
        <v>739</v>
      </c>
      <c r="B6" s="182" t="str">
        <f ca="1">IF(LEN(A6)=0,"",INDEX('Smelter Look-up'!$A:$A,MATCH($A6,'Smelter Look-up'!$E:$E,0)))</f>
        <v>Gold</v>
      </c>
      <c r="C6" s="186" t="str">
        <f ca="1">IF(LEN(A6)=0,"",INDEX('Smelter Look-up'!$C:$C,MATCH($A6,'Smelter Look-up'!$E:$E,0)))</f>
        <v>Zhongyuan Gold Smelter of Zhongjin Gold Corporation</v>
      </c>
      <c r="D6" s="230"/>
      <c r="E6" s="182" t="str">
        <f ca="1">IF(ISERROR($V6),"",OFFSET('Smelter Look-up'!$D$4,$V6-4,0)&amp;"")</f>
        <v>CHINA</v>
      </c>
      <c r="F6" s="182" t="str">
        <f ca="1">IF(ISERROR($V6),"",OFFSET('Smelter Look-up'!$E$4,$V6-4,0))</f>
        <v>CID002224</v>
      </c>
      <c r="G6" s="182" t="str">
        <f ca="1">IF(C6=$X$4,IF(ISERROR($V6),"Enter smelter details","RMI"),IF(ISERROR($V6),"",OFFSET('Smelter Look-up'!$F$4,$V6-4,0)))</f>
        <v>RMI</v>
      </c>
      <c r="H6" s="183">
        <f ca="1">IF(ISERROR($V6),"",OFFSET('Smelter Look-up'!$G$4,$V6-4,0))</f>
        <v>0</v>
      </c>
      <c r="I6" s="184" t="str">
        <f ca="1">IF(ISERROR($V6),"",OFFSET('Smelter Look-up'!$H$4,$V6-4,0))</f>
        <v>Sanmenxia</v>
      </c>
      <c r="J6" s="184" t="str">
        <f ca="1">IF(ISERROR($V6),"",OFFSET('Smelter Look-up'!$I$4,$V6-4,0))</f>
        <v>Henan Sheng</v>
      </c>
      <c r="K6" s="224"/>
      <c r="L6" s="224"/>
      <c r="M6" s="224"/>
      <c r="N6" s="224"/>
      <c r="O6" s="224"/>
      <c r="P6" s="185"/>
      <c r="Q6" s="225"/>
      <c r="R6" s="182" t="str">
        <f ca="1">IF(ISERROR($V6),"",OFFSET('Smelter Look-up'!$C$4,$V6-4,0)&amp;"")</f>
        <v>Zhongyuan Gold Smelter of Zhongjin Gold Corporation</v>
      </c>
      <c r="S6" s="181" t="str">
        <f t="shared" ref="S6:S37" ca="1" si="2">IF(B6="","",IF(ISERROR(MATCH($E6,CL,0)),"Unknown",INDIRECT("'C'!$A$"&amp;MATCH($E6,CL,0)+1)))</f>
        <v>CN</v>
      </c>
      <c r="T6" s="181" t="str">
        <f ca="1">IF(B6="","",IF(ISERROR(MATCH($J6,SorP!$B$1:$B$6226,0)),"",INDIRECT("'SorP'!$A$"&amp;MATCH($S6&amp;$J6,SorP!C:C,0))))</f>
        <v>CN-HA</v>
      </c>
      <c r="U6" s="201"/>
      <c r="V6" s="226">
        <f ca="1">IF(C6="",NA(),IF(OR(C6="Smelter not listed",C6="Smelter not yet identified"),MATCH($B6&amp;$D6,'Smelter Look-up'!$J:$J,0),MATCH($B6&amp;$C6,'Smelter Look-up'!$J:$J,0)))</f>
        <v>327</v>
      </c>
      <c r="X6" s="227">
        <f t="shared" ref="X6:X37" ca="1" si="3">IF(AND(C6="Smelter not listed",OR(LEN(D6)=0,LEN(E6)=0)),1,0)</f>
        <v>0</v>
      </c>
      <c r="AB6" s="228" t="str">
        <f t="shared" ref="AB6:AB37" ca="1" si="4">B6&amp;C6</f>
        <v>GoldZhongyuan Gold Smelter of Zhongjin Gold Corporation</v>
      </c>
    </row>
    <row r="7" spans="1:34" s="227" customFormat="1" ht="19.95" customHeight="1">
      <c r="A7" s="262" t="s">
        <v>699</v>
      </c>
      <c r="B7" s="182" t="str">
        <f ca="1">IF(LEN(A7)=0,"",INDEX('Smelter Look-up'!$A:$A,MATCH($A7,'Smelter Look-up'!$E:$E,0)))</f>
        <v>Gold</v>
      </c>
      <c r="C7" s="186" t="str">
        <f ca="1">IF(LEN(A7)=0,"",INDEX('Smelter Look-up'!$C:$C,MATCH($A7,'Smelter Look-up'!$E:$E,0)))</f>
        <v>Metalor Technologies (Hong Kong) Ltd.</v>
      </c>
      <c r="D7" s="230"/>
      <c r="E7" s="182" t="str">
        <f ca="1">IF(ISERROR($V7),"",OFFSET('Smelter Look-up'!$D$4,$V7-4,0)&amp;"")</f>
        <v>CHINA</v>
      </c>
      <c r="F7" s="182" t="str">
        <f ca="1">IF(ISERROR($V7),"",OFFSET('Smelter Look-up'!$E$4,$V7-4,0))</f>
        <v>CID001149</v>
      </c>
      <c r="G7" s="182" t="str">
        <f ca="1">IF(C7=$X$4,IF(ISERROR($V7),"Enter smelter details","RMI"),IF(ISERROR($V7),"",OFFSET('Smelter Look-up'!$F$4,$V7-4,0)))</f>
        <v>RMI</v>
      </c>
      <c r="H7" s="183">
        <f ca="1">IF(ISERROR($V7),"",OFFSET('Smelter Look-up'!$G$4,$V7-4,0))</f>
        <v>0</v>
      </c>
      <c r="I7" s="184" t="str">
        <f ca="1">IF(ISERROR($V7),"",OFFSET('Smelter Look-up'!$H$4,$V7-4,0))</f>
        <v>Kwai Chung</v>
      </c>
      <c r="J7" s="184" t="str">
        <f ca="1">IF(ISERROR($V7),"",OFFSET('Smelter Look-up'!$I$4,$V7-4,0))</f>
        <v>Hong Kong SAR</v>
      </c>
      <c r="K7" s="224"/>
      <c r="L7" s="224"/>
      <c r="M7" s="224"/>
      <c r="N7" s="224"/>
      <c r="O7" s="224"/>
      <c r="P7" s="185"/>
      <c r="Q7" s="225"/>
      <c r="R7" s="182" t="str">
        <f ca="1">IF(ISERROR($V7),"",OFFSET('Smelter Look-up'!$C$4,$V7-4,0)&amp;"")</f>
        <v>Metalor Technologies (Hong Kong) Ltd.</v>
      </c>
      <c r="S7" s="181" t="str">
        <f t="shared" ca="1" si="2"/>
        <v>CN</v>
      </c>
      <c r="T7" s="181" t="str">
        <f ca="1">IF(B7="","",IF(ISERROR(MATCH($J7,SorP!$B$1:$B$6226,0)),"",INDIRECT("'SorP'!$A$"&amp;MATCH($S7&amp;$J7,SorP!C:C,0))))</f>
        <v>CN-HK</v>
      </c>
      <c r="U7" s="201"/>
      <c r="V7" s="226">
        <f ca="1">IF(C7="",NA(),IF(OR(C7="Smelter not listed",C7="Smelter not yet identified"),MATCH($B7&amp;$D7,'Smelter Look-up'!$J:$J,0),MATCH($B7&amp;$C7,'Smelter Look-up'!$J:$J,0)))</f>
        <v>183</v>
      </c>
      <c r="X7" s="227">
        <f t="shared" ca="1" si="3"/>
        <v>0</v>
      </c>
      <c r="AB7" s="228" t="str">
        <f t="shared" ca="1" si="4"/>
        <v>GoldMetalor Technologies (Hong Kong) Ltd.</v>
      </c>
    </row>
    <row r="8" spans="1:34" s="227" customFormat="1" ht="19.95" customHeight="1">
      <c r="A8" s="262" t="s">
        <v>782</v>
      </c>
      <c r="B8" s="182" t="str">
        <f ca="1">IF(LEN(A8)=0,"",INDEX('Smelter Look-up'!$A:$A,MATCH($A8,'Smelter Look-up'!$E:$E,0)))</f>
        <v>Tin</v>
      </c>
      <c r="C8" s="186" t="str">
        <f ca="1">IF(LEN(A8)=0,"",INDEX('Smelter Look-up'!$C:$C,MATCH($A8,'Smelter Look-up'!$E:$E,0)))</f>
        <v>Tin Smelting Branch of Yunnan Tin Co., Ltd.</v>
      </c>
      <c r="D8" s="230"/>
      <c r="E8" s="182" t="str">
        <f ca="1">IF(ISERROR($V8),"",OFFSET('Smelter Look-up'!$D$4,$V8-4,0)&amp;"")</f>
        <v>CHINA</v>
      </c>
      <c r="F8" s="182" t="str">
        <f ca="1">IF(ISERROR($V8),"",OFFSET('Smelter Look-up'!$E$4,$V8-4,0))</f>
        <v>CID002180</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Tin Smelting Branch of Yunnan Tin Co., Ltd.</v>
      </c>
      <c r="S8" s="181" t="str">
        <f t="shared" ca="1" si="2"/>
        <v>CN</v>
      </c>
      <c r="T8" s="181" t="str">
        <f ca="1">IF(B8="","",IF(ISERROR(MATCH($J8,SorP!$B$1:$B$6226,0)),"",INDIRECT("'SorP'!$A$"&amp;MATCH($S8&amp;$J8,SorP!C:C,0))))</f>
        <v>CN-YN</v>
      </c>
      <c r="U8" s="201"/>
      <c r="V8" s="226">
        <f ca="1">IF(C8="",NA(),IF(OR(C8="Smelter not listed",C8="Smelter not yet identified"),MATCH($B8&amp;$D8,'Smelter Look-up'!$J:$J,0),MATCH($B8&amp;$C8,'Smelter Look-up'!$J:$J,0)))</f>
        <v>550</v>
      </c>
      <c r="X8" s="227">
        <f t="shared" ca="1" si="3"/>
        <v>0</v>
      </c>
      <c r="AB8" s="228" t="str">
        <f t="shared" ca="1" si="4"/>
        <v>TinTin Smelting Branch of Yunnan Tin Co., Ltd.</v>
      </c>
    </row>
    <row r="9" spans="1:34" s="227" customFormat="1" ht="19.95" customHeight="1">
      <c r="A9" s="262" t="s">
        <v>766</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474</v>
      </c>
      <c r="X9" s="227">
        <f t="shared" ca="1" si="3"/>
        <v>0</v>
      </c>
      <c r="AB9" s="228" t="str">
        <f t="shared" ca="1" si="4"/>
        <v>TinMalaysia Smelting Corporation (MSC)</v>
      </c>
    </row>
    <row r="10" spans="1:34" s="227" customFormat="1" ht="19.95" customHeight="1">
      <c r="A10" s="262" t="s">
        <v>775</v>
      </c>
      <c r="B10" s="182" t="str">
        <f ca="1">IF(LEN(A10)=0,"",INDEX('Smelter Look-up'!$A:$A,MATCH($A10,'Smelter Look-up'!$E:$E,0)))</f>
        <v>Tin</v>
      </c>
      <c r="C10" s="186" t="str">
        <f ca="1">IF(LEN(A10)=0,"",INDEX('Smelter Look-up'!$C:$C,MATCH($A10,'Smelter Look-up'!$E:$E,0)))</f>
        <v>PT Refined Bangka Tin</v>
      </c>
      <c r="D10" s="230"/>
      <c r="E10" s="182" t="str">
        <f ca="1">IF(ISERROR($V10),"",OFFSET('Smelter Look-up'!$D$4,$V10-4,0)&amp;"")</f>
        <v>INDONESIA</v>
      </c>
      <c r="F10" s="182" t="str">
        <f ca="1">IF(ISERROR($V10),"",OFFSET('Smelter Look-up'!$E$4,$V10-4,0))</f>
        <v>CID001460</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Refined Bangka Tin</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526</v>
      </c>
      <c r="X10" s="227">
        <f t="shared" ca="1" si="3"/>
        <v>0</v>
      </c>
      <c r="AB10" s="228" t="str">
        <f t="shared" ca="1" si="4"/>
        <v>TinPT Refined Bangka Tin</v>
      </c>
    </row>
    <row r="11" spans="1:34" s="227" customFormat="1" ht="19.95" customHeight="1">
      <c r="A11" s="262" t="s">
        <v>2261</v>
      </c>
      <c r="B11" s="182" t="str">
        <f ca="1">IF(LEN(A11)=0,"",INDEX('Smelter Look-up'!$A:$A,MATCH($A11,'Smelter Look-up'!$E:$E,0)))</f>
        <v>Tin</v>
      </c>
      <c r="C11" s="186" t="str">
        <f ca="1">IF(LEN(A11)=0,"",INDEX('Smelter Look-up'!$C:$C,MATCH($A11,'Smelter Look-up'!$E:$E,0)))</f>
        <v>Chenzhou Yunxiang Mining and Metallurgy Co., Ltd.</v>
      </c>
      <c r="D11" s="230"/>
      <c r="E11" s="182" t="str">
        <f ca="1">IF(ISERROR($V11),"",OFFSET('Smelter Look-up'!$D$4,$V11-4,0)&amp;"")</f>
        <v>CHINA</v>
      </c>
      <c r="F11" s="182" t="str">
        <f ca="1">IF(ISERROR($V11),"",OFFSET('Smelter Look-up'!$E$4,$V11-4,0))</f>
        <v>CID000228</v>
      </c>
      <c r="G11" s="182" t="str">
        <f ca="1">IF(C11=$X$4,IF(ISERROR($V11),"Enter smelter details","RMI"),IF(ISERROR($V11),"",OFFSET('Smelter Look-up'!$F$4,$V11-4,0)))</f>
        <v>RMI</v>
      </c>
      <c r="H11" s="183">
        <f ca="1">IF(ISERROR($V11),"",OFFSET('Smelter Look-up'!$G$4,$V11-4,0))</f>
        <v>0</v>
      </c>
      <c r="I11" s="184" t="str">
        <f ca="1">IF(ISERROR($V11),"",OFFSET('Smelter Look-up'!$H$4,$V11-4,0))</f>
        <v>Chenzhou</v>
      </c>
      <c r="J11" s="184" t="str">
        <f ca="1">IF(ISERROR($V11),"",OFFSET('Smelter Look-up'!$I$4,$V11-4,0))</f>
        <v>Hunan Sheng</v>
      </c>
      <c r="K11" s="224"/>
      <c r="L11" s="224"/>
      <c r="M11" s="224"/>
      <c r="N11" s="224"/>
      <c r="O11" s="224"/>
      <c r="P11" s="185"/>
      <c r="Q11" s="225"/>
      <c r="R11" s="182" t="str">
        <f ca="1">IF(ISERROR($V11),"",OFFSET('Smelter Look-up'!$C$4,$V11-4,0)&amp;"")</f>
        <v>Chenzhou Yunxiang Mining and Metallurgy Co., Ltd.</v>
      </c>
      <c r="S11" s="181" t="str">
        <f t="shared" ca="1" si="2"/>
        <v>CN</v>
      </c>
      <c r="T11" s="181" t="str">
        <f ca="1">IF(B11="","",IF(ISERROR(MATCH($J11,SorP!$B$1:$B$6226,0)),"",INDIRECT("'SorP'!$A$"&amp;MATCH($S11&amp;$J11,SorP!C:C,0))))</f>
        <v>CN-HN</v>
      </c>
      <c r="U11" s="201"/>
      <c r="V11" s="226">
        <f ca="1">IF(C11="",NA(),IF(OR(C11="Smelter not listed",C11="Smelter not yet identified"),MATCH($B11&amp;$D11,'Smelter Look-up'!$J:$J,0),MATCH($B11&amp;$C11,'Smelter Look-up'!$J:$J,0)))</f>
        <v>411</v>
      </c>
      <c r="X11" s="227">
        <f t="shared" ca="1" si="3"/>
        <v>0</v>
      </c>
      <c r="AB11" s="228" t="str">
        <f t="shared" ca="1" si="4"/>
        <v>TinChenzhou Yunxiang Mining and Metallurgy Co., Ltd.</v>
      </c>
    </row>
    <row r="12" spans="1:34" s="227" customFormat="1" ht="19.95" customHeight="1">
      <c r="A12" s="262" t="s">
        <v>673</v>
      </c>
      <c r="B12" s="182" t="str">
        <f ca="1">IF(LEN(A12)=0,"",INDEX('Smelter Look-up'!$A:$A,MATCH($A12,'Smelter Look-up'!$E:$E,0)))</f>
        <v>Gold</v>
      </c>
      <c r="C12" s="186" t="str">
        <f ca="1">IF(LEN(A12)=0,"",INDEX('Smelter Look-up'!$C:$C,MATCH($A12,'Smelter Look-up'!$E:$E,0)))</f>
        <v>Heraeus Metals Hong Kong Ltd.</v>
      </c>
      <c r="D12" s="230"/>
      <c r="E12" s="182" t="str">
        <f ca="1">IF(ISERROR($V12),"",OFFSET('Smelter Look-up'!$D$4,$V12-4,0)&amp;"")</f>
        <v>CHINA</v>
      </c>
      <c r="F12" s="182" t="str">
        <f ca="1">IF(ISERROR($V12),"",OFFSET('Smelter Look-up'!$E$4,$V12-4,0))</f>
        <v>CID000707</v>
      </c>
      <c r="G12" s="182" t="str">
        <f ca="1">IF(C12=$X$4,IF(ISERROR($V12),"Enter smelter details","RMI"),IF(ISERROR($V12),"",OFFSET('Smelter Look-up'!$F$4,$V12-4,0)))</f>
        <v>RMI</v>
      </c>
      <c r="H12" s="183">
        <f ca="1">IF(ISERROR($V12),"",OFFSET('Smelter Look-up'!$G$4,$V12-4,0))</f>
        <v>0</v>
      </c>
      <c r="I12" s="184" t="str">
        <f ca="1">IF(ISERROR($V12),"",OFFSET('Smelter Look-up'!$H$4,$V12-4,0))</f>
        <v>Fanling</v>
      </c>
      <c r="J12" s="184" t="str">
        <f ca="1">IF(ISERROR($V12),"",OFFSET('Smelter Look-up'!$I$4,$V12-4,0))</f>
        <v>Hong Kong SAR</v>
      </c>
      <c r="K12" s="224"/>
      <c r="L12" s="224"/>
      <c r="M12" s="224"/>
      <c r="N12" s="224"/>
      <c r="O12" s="224"/>
      <c r="P12" s="185"/>
      <c r="Q12" s="225"/>
      <c r="R12" s="182" t="str">
        <f ca="1">IF(ISERROR($V12),"",OFFSET('Smelter Look-up'!$C$4,$V12-4,0)&amp;"")</f>
        <v>Heraeus Metals Hong Kong Ltd.</v>
      </c>
      <c r="S12" s="181" t="str">
        <f t="shared" ca="1" si="2"/>
        <v>CN</v>
      </c>
      <c r="T12" s="181" t="str">
        <f ca="1">IF(B12="","",IF(ISERROR(MATCH($J12,SorP!$B$1:$B$6226,0)),"",INDIRECT("'SorP'!$A$"&amp;MATCH($S12&amp;$J12,SorP!C:C,0))))</f>
        <v>CN-HK</v>
      </c>
      <c r="U12" s="201"/>
      <c r="V12" s="226">
        <f ca="1">IF(C12="",NA(),IF(OR(C12="Smelter not listed",C12="Smelter not yet identified"),MATCH($B12&amp;$D12,'Smelter Look-up'!$J:$J,0),MATCH($B12&amp;$C12,'Smelter Look-up'!$J:$J,0)))</f>
        <v>111</v>
      </c>
      <c r="X12" s="227">
        <f t="shared" ca="1" si="3"/>
        <v>0</v>
      </c>
      <c r="AB12" s="228" t="str">
        <f t="shared" ca="1" si="4"/>
        <v>GoldHeraeus Metals Hong Kong Ltd.</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C011FC1-319F-4D8A-9175-EE0CA857A99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11"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Global Connector Technology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Matthew Cambell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 matthew.campbell@gct.co</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(0)1707 903 601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Matthew Campbell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 xml:space="preserve"> matthew.campbell@gct.co</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gct.co/conflict-minerals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Matthew Campbell</cp:lastModifiedBy>
  <cp:lastPrinted>2015-04-21T20:47:43Z</cp:lastPrinted>
  <dcterms:created xsi:type="dcterms:W3CDTF">2010-06-21T21:00:23Z</dcterms:created>
  <dcterms:modified xsi:type="dcterms:W3CDTF">2024-04-30T08:44:24Z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